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TAS/Tas Workbooks/Locked 2023 workbooks/"/>
    </mc:Choice>
  </mc:AlternateContent>
  <xr:revisionPtr revIDLastSave="0" documentId="13_ncr:1_{8C9F4A0E-8B84-6044-A294-71025828F63D}" xr6:coauthVersionLast="47" xr6:coauthVersionMax="47" xr10:uidLastSave="{00000000-0000-0000-0000-000000000000}"/>
  <workbookProtection workbookAlgorithmName="SHA-512" workbookHashValue="Tjr5SANmJzrj4R/hxn6Wd04G8C8RL0oRB9aZf/hmY/KYX6gQrEV4pu9ECShNPKopSboSd4rpwG8OXESHmXYamA==" workbookSaltValue="176S77YIqXeHIYaFHfYxjQ==" workbookSpinCount="100000" lockStructure="1"/>
  <bookViews>
    <workbookView xWindow="1480" yWindow="500" windowWidth="36920" windowHeight="19540" tabRatio="500" activeTab="1" xr2:uid="{00000000-000D-0000-FFFF-FFFF00000000}"/>
  </bookViews>
  <sheets>
    <sheet name="Summary" sheetId="1" r:id="rId1"/>
    <sheet name="Bills Jul'23" sheetId="31" r:id="rId2"/>
    <sheet name="Bills Jul'22" sheetId="29" r:id="rId3"/>
    <sheet name="Bills Jul'21" sheetId="27" r:id="rId4"/>
    <sheet name="Bills Jul'20" sheetId="25" r:id="rId5"/>
    <sheet name="Bills Jul'19" sheetId="22" r:id="rId6"/>
    <sheet name="Bills Jul'18" sheetId="21" r:id="rId7"/>
    <sheet name="Bills Jul'17" sheetId="19" r:id="rId8"/>
    <sheet name="Bills Jul'16" sheetId="16" r:id="rId9"/>
    <sheet name="Bills Jul'15" sheetId="14" r:id="rId10"/>
    <sheet name="Bills Jul'14" sheetId="12" r:id="rId11"/>
    <sheet name="Bills Jul'13" sheetId="2" r:id="rId12"/>
    <sheet name="Bills Jul'12" sheetId="3" r:id="rId13"/>
    <sheet name="Bills Jul'11" sheetId="4" r:id="rId14"/>
    <sheet name="Bills Jul'10" sheetId="5" r:id="rId15"/>
    <sheet name="Bills Jul'09" sheetId="6" r:id="rId16"/>
    <sheet name="Tariffs 2023" sheetId="30" state="hidden" r:id="rId17"/>
    <sheet name="Tariffs 2022" sheetId="28" state="hidden" r:id="rId18"/>
    <sheet name="Tariffs 2021" sheetId="26" r:id="rId19"/>
    <sheet name="Tariffs 2020" sheetId="24" state="hidden" r:id="rId20"/>
    <sheet name="Tariffs 2019" sheetId="23" state="hidden" r:id="rId21"/>
    <sheet name="Tariffs 2018" sheetId="20" state="hidden" r:id="rId22"/>
    <sheet name="Tariffs 2017" sheetId="18" state="hidden" r:id="rId23"/>
    <sheet name="Tariffs 2016" sheetId="17" state="hidden" r:id="rId24"/>
    <sheet name="Tariffs 2015" sheetId="15" state="hidden" r:id="rId25"/>
    <sheet name="Tariffs 2014" sheetId="13" state="hidden" r:id="rId26"/>
    <sheet name="Tariffs 2013" sheetId="7" state="hidden" r:id="rId27"/>
    <sheet name="Tariffs 2012" sheetId="8" state="hidden" r:id="rId28"/>
    <sheet name="Tariffs 2011" sheetId="9" state="hidden" r:id="rId29"/>
    <sheet name="Tariffs 2010" sheetId="10" state="hidden" r:id="rId30"/>
    <sheet name="Tariffs 2009" sheetId="11" state="hidden" r:id="rId3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42" i="31" l="1"/>
  <c r="B42" i="31"/>
  <c r="C42" i="31"/>
  <c r="D42" i="31"/>
  <c r="F42" i="31"/>
  <c r="G42" i="31"/>
  <c r="H42" i="31" s="1"/>
  <c r="J42" i="31"/>
  <c r="K42" i="31"/>
  <c r="L42" i="31"/>
  <c r="M42" i="31"/>
  <c r="A41" i="31"/>
  <c r="B41" i="31"/>
  <c r="C41" i="31"/>
  <c r="D41" i="31"/>
  <c r="F41" i="31"/>
  <c r="G41" i="31"/>
  <c r="H41" i="31" s="1"/>
  <c r="J41" i="31"/>
  <c r="K41" i="31"/>
  <c r="L41" i="31"/>
  <c r="M41" i="31"/>
  <c r="A11" i="31"/>
  <c r="B11" i="31"/>
  <c r="C11" i="31"/>
  <c r="D11" i="31"/>
  <c r="J11" i="31"/>
  <c r="K11" i="31"/>
  <c r="L11" i="31"/>
  <c r="M11" i="31"/>
  <c r="M40" i="31"/>
  <c r="L40" i="31"/>
  <c r="K40" i="31"/>
  <c r="J40" i="31"/>
  <c r="F40" i="31"/>
  <c r="D40" i="31"/>
  <c r="C40" i="31"/>
  <c r="B40" i="31"/>
  <c r="A40" i="31"/>
  <c r="M39" i="31"/>
  <c r="L39" i="31"/>
  <c r="K39" i="31"/>
  <c r="J39" i="31"/>
  <c r="F39" i="31"/>
  <c r="D39" i="31"/>
  <c r="C39" i="31"/>
  <c r="G39" i="31" s="1"/>
  <c r="B39" i="31"/>
  <c r="A39" i="31"/>
  <c r="M30" i="31"/>
  <c r="L30" i="31"/>
  <c r="K30" i="31"/>
  <c r="J30" i="31"/>
  <c r="F30" i="31"/>
  <c r="E30" i="31"/>
  <c r="D30" i="31"/>
  <c r="C30" i="31"/>
  <c r="B30" i="31"/>
  <c r="A30" i="31"/>
  <c r="M20" i="31"/>
  <c r="L20" i="31"/>
  <c r="K20" i="31"/>
  <c r="J20" i="31"/>
  <c r="F20" i="31"/>
  <c r="D20" i="31"/>
  <c r="C20" i="31"/>
  <c r="B20" i="31"/>
  <c r="A20" i="31"/>
  <c r="M10" i="31"/>
  <c r="L10" i="31"/>
  <c r="K10" i="31"/>
  <c r="J10" i="31"/>
  <c r="D10" i="31"/>
  <c r="C10" i="31"/>
  <c r="B10" i="31"/>
  <c r="A10" i="31"/>
  <c r="M9" i="31"/>
  <c r="L9" i="31"/>
  <c r="K9" i="31"/>
  <c r="J9" i="31"/>
  <c r="D9" i="31"/>
  <c r="C9" i="31"/>
  <c r="B9" i="31"/>
  <c r="A9" i="31"/>
  <c r="M8" i="31"/>
  <c r="L8" i="31"/>
  <c r="K8" i="31"/>
  <c r="J8" i="31"/>
  <c r="D8" i="31"/>
  <c r="C8" i="31"/>
  <c r="B8" i="31"/>
  <c r="A8" i="31"/>
  <c r="S29" i="29"/>
  <c r="R29" i="29"/>
  <c r="S39" i="29"/>
  <c r="R39" i="29"/>
  <c r="M39" i="29"/>
  <c r="L39" i="29"/>
  <c r="K39" i="29"/>
  <c r="J39" i="29"/>
  <c r="F39" i="29"/>
  <c r="D39" i="29"/>
  <c r="C39" i="29"/>
  <c r="B39" i="29"/>
  <c r="A39" i="29"/>
  <c r="S38" i="29"/>
  <c r="R38" i="29"/>
  <c r="M38" i="29"/>
  <c r="L38" i="29"/>
  <c r="K38" i="29"/>
  <c r="J38" i="29"/>
  <c r="F38" i="29"/>
  <c r="D38" i="29"/>
  <c r="C38" i="29"/>
  <c r="B38" i="29"/>
  <c r="A38" i="29"/>
  <c r="M29" i="29"/>
  <c r="L29" i="29"/>
  <c r="K29" i="29"/>
  <c r="J29" i="29"/>
  <c r="F29" i="29"/>
  <c r="E29" i="29"/>
  <c r="D29" i="29"/>
  <c r="C29" i="29"/>
  <c r="B29" i="29"/>
  <c r="A29" i="29"/>
  <c r="S19" i="29"/>
  <c r="R19" i="29"/>
  <c r="M19" i="29"/>
  <c r="L19" i="29"/>
  <c r="K19" i="29"/>
  <c r="J19" i="29"/>
  <c r="F19" i="29"/>
  <c r="D19" i="29"/>
  <c r="C19" i="29"/>
  <c r="B19" i="29"/>
  <c r="A19" i="29"/>
  <c r="S10" i="29"/>
  <c r="R10" i="29"/>
  <c r="M10" i="29"/>
  <c r="L10" i="29"/>
  <c r="K10" i="29"/>
  <c r="J10" i="29"/>
  <c r="D10" i="29"/>
  <c r="C10" i="29"/>
  <c r="B10" i="29"/>
  <c r="A10" i="29"/>
  <c r="S9" i="29"/>
  <c r="R9" i="29"/>
  <c r="M9" i="29"/>
  <c r="L9" i="29"/>
  <c r="K9" i="29"/>
  <c r="J9" i="29"/>
  <c r="D9" i="29"/>
  <c r="C9" i="29"/>
  <c r="B9" i="29"/>
  <c r="A9" i="29"/>
  <c r="S8" i="29"/>
  <c r="R8" i="29"/>
  <c r="M8" i="29"/>
  <c r="L8" i="29"/>
  <c r="K8" i="29"/>
  <c r="J8" i="29"/>
  <c r="D8" i="29"/>
  <c r="C8" i="29"/>
  <c r="B8" i="29"/>
  <c r="A8" i="29"/>
  <c r="G29" i="25"/>
  <c r="D29" i="25"/>
  <c r="F33" i="27"/>
  <c r="E33" i="27"/>
  <c r="D33" i="27"/>
  <c r="G20" i="31" l="1"/>
  <c r="G11" i="31"/>
  <c r="H11" i="31" s="1"/>
  <c r="G10" i="31"/>
  <c r="G8" i="31"/>
  <c r="H8" i="31" s="1"/>
  <c r="I42" i="31"/>
  <c r="N42" i="31" s="1"/>
  <c r="O42" i="31" s="1"/>
  <c r="I41" i="31"/>
  <c r="I11" i="31"/>
  <c r="N11" i="31" s="1"/>
  <c r="G30" i="31"/>
  <c r="H30" i="31" s="1"/>
  <c r="G40" i="31"/>
  <c r="I40" i="31" s="1"/>
  <c r="G9" i="31"/>
  <c r="I9" i="31" s="1"/>
  <c r="I30" i="31"/>
  <c r="N30" i="31" s="1"/>
  <c r="I10" i="31"/>
  <c r="H10" i="31"/>
  <c r="I39" i="31"/>
  <c r="N39" i="31" s="1"/>
  <c r="H39" i="31"/>
  <c r="I20" i="31"/>
  <c r="N20" i="31" s="1"/>
  <c r="H20" i="31"/>
  <c r="G39" i="29"/>
  <c r="I39" i="29" s="1"/>
  <c r="G9" i="29"/>
  <c r="H9" i="29" s="1"/>
  <c r="G10" i="29"/>
  <c r="H10" i="29" s="1"/>
  <c r="G29" i="29"/>
  <c r="I29" i="29" s="1"/>
  <c r="N29" i="29" s="1"/>
  <c r="G19" i="29"/>
  <c r="H19" i="29" s="1"/>
  <c r="G38" i="29"/>
  <c r="H38" i="29" s="1"/>
  <c r="G8" i="29"/>
  <c r="I8" i="29" s="1"/>
  <c r="N8" i="29" s="1"/>
  <c r="C8" i="27"/>
  <c r="O11" i="31" l="1"/>
  <c r="Q11" i="31" s="1"/>
  <c r="P11" i="31"/>
  <c r="I8" i="31"/>
  <c r="N8" i="31" s="1"/>
  <c r="H9" i="31"/>
  <c r="O9" i="31" s="1"/>
  <c r="Q9" i="31" s="1"/>
  <c r="H40" i="31"/>
  <c r="O40" i="31" s="1"/>
  <c r="Q40" i="31" s="1"/>
  <c r="P42" i="31"/>
  <c r="Q42" i="31"/>
  <c r="O41" i="31"/>
  <c r="Q41" i="31" s="1"/>
  <c r="N41" i="31"/>
  <c r="P41" i="31" s="1"/>
  <c r="P39" i="31"/>
  <c r="O39" i="31"/>
  <c r="Q39" i="31" s="1"/>
  <c r="P8" i="31"/>
  <c r="O8" i="31"/>
  <c r="Q8" i="31" s="1"/>
  <c r="N10" i="31"/>
  <c r="P10" i="31" s="1"/>
  <c r="O10" i="31"/>
  <c r="Q10" i="31" s="1"/>
  <c r="N40" i="31"/>
  <c r="P40" i="31" s="1"/>
  <c r="N9" i="31"/>
  <c r="P9" i="31" s="1"/>
  <c r="P20" i="31"/>
  <c r="O20" i="31"/>
  <c r="Q20" i="31" s="1"/>
  <c r="O30" i="31"/>
  <c r="Q30" i="31" s="1"/>
  <c r="P30" i="31"/>
  <c r="H39" i="29"/>
  <c r="I9" i="29"/>
  <c r="N9" i="29" s="1"/>
  <c r="P9" i="29" s="1"/>
  <c r="I10" i="29"/>
  <c r="N10" i="29" s="1"/>
  <c r="P10" i="29" s="1"/>
  <c r="I19" i="29"/>
  <c r="N19" i="29" s="1"/>
  <c r="P19" i="29" s="1"/>
  <c r="H8" i="29"/>
  <c r="H29" i="29"/>
  <c r="I38" i="29"/>
  <c r="N38" i="29" s="1"/>
  <c r="O38" i="29" s="1"/>
  <c r="Q38" i="29" s="1"/>
  <c r="O39" i="29"/>
  <c r="Q39" i="29" s="1"/>
  <c r="N39" i="29"/>
  <c r="P39" i="29" s="1"/>
  <c r="O8" i="29"/>
  <c r="Q8" i="29" s="1"/>
  <c r="P8" i="29"/>
  <c r="P29" i="29"/>
  <c r="O29" i="29"/>
  <c r="Q29" i="29" s="1"/>
  <c r="C43" i="27"/>
  <c r="C44" i="27"/>
  <c r="C42" i="27"/>
  <c r="C33" i="27"/>
  <c r="C23" i="27"/>
  <c r="C21" i="27"/>
  <c r="C22" i="27"/>
  <c r="C20" i="27"/>
  <c r="C11" i="27"/>
  <c r="C9" i="27"/>
  <c r="C10" i="27"/>
  <c r="O10" i="29" l="1"/>
  <c r="Q10" i="29" s="1"/>
  <c r="O9" i="29"/>
  <c r="Q9" i="29" s="1"/>
  <c r="O19" i="29"/>
  <c r="Q19" i="29" s="1"/>
  <c r="P38" i="29"/>
  <c r="B44" i="27"/>
  <c r="D44" i="27"/>
  <c r="G44" i="27" s="1"/>
  <c r="F44" i="27"/>
  <c r="J44" i="27"/>
  <c r="K44" i="27"/>
  <c r="L44" i="27"/>
  <c r="M44" i="27"/>
  <c r="R44" i="27"/>
  <c r="S44" i="27"/>
  <c r="A44" i="27"/>
  <c r="A22" i="27"/>
  <c r="B22" i="27"/>
  <c r="D22" i="27"/>
  <c r="F22" i="27"/>
  <c r="G22" i="27"/>
  <c r="H22" i="27" s="1"/>
  <c r="J22" i="27"/>
  <c r="K22" i="27"/>
  <c r="L22" i="27"/>
  <c r="M22" i="27"/>
  <c r="R22" i="27"/>
  <c r="S22" i="27"/>
  <c r="A23" i="27"/>
  <c r="B23" i="27"/>
  <c r="D23" i="27"/>
  <c r="F23" i="27"/>
  <c r="G23" i="27"/>
  <c r="H23" i="27" s="1"/>
  <c r="J23" i="27"/>
  <c r="K23" i="27"/>
  <c r="L23" i="27"/>
  <c r="M23" i="27"/>
  <c r="R23" i="27"/>
  <c r="S23" i="27"/>
  <c r="D10" i="27"/>
  <c r="G10" i="27" s="1"/>
  <c r="J10" i="27"/>
  <c r="K10" i="27"/>
  <c r="L10" i="27"/>
  <c r="M10" i="27"/>
  <c r="R10" i="27"/>
  <c r="S10" i="27"/>
  <c r="D11" i="27"/>
  <c r="J11" i="27"/>
  <c r="K11" i="27"/>
  <c r="L11" i="27"/>
  <c r="M11" i="27"/>
  <c r="R11" i="27"/>
  <c r="S11" i="27"/>
  <c r="A10" i="27"/>
  <c r="B10" i="27"/>
  <c r="A11" i="27"/>
  <c r="B11" i="27"/>
  <c r="S43" i="27"/>
  <c r="R43" i="27"/>
  <c r="M43" i="27"/>
  <c r="L43" i="27"/>
  <c r="K43" i="27"/>
  <c r="J43" i="27"/>
  <c r="F43" i="27"/>
  <c r="D43" i="27"/>
  <c r="B43" i="27"/>
  <c r="A43" i="27"/>
  <c r="S42" i="27"/>
  <c r="R42" i="27"/>
  <c r="M42" i="27"/>
  <c r="L42" i="27"/>
  <c r="K42" i="27"/>
  <c r="J42" i="27"/>
  <c r="F42" i="27"/>
  <c r="D42" i="27"/>
  <c r="B42" i="27"/>
  <c r="A42" i="27"/>
  <c r="S33" i="27"/>
  <c r="R33" i="27"/>
  <c r="M33" i="27"/>
  <c r="L33" i="27"/>
  <c r="K33" i="27"/>
  <c r="J33" i="27"/>
  <c r="B33" i="27"/>
  <c r="A33" i="27"/>
  <c r="S21" i="27"/>
  <c r="R21" i="27"/>
  <c r="M21" i="27"/>
  <c r="L21" i="27"/>
  <c r="K21" i="27"/>
  <c r="J21" i="27"/>
  <c r="F21" i="27"/>
  <c r="D21" i="27"/>
  <c r="B21" i="27"/>
  <c r="A21" i="27"/>
  <c r="S20" i="27"/>
  <c r="R20" i="27"/>
  <c r="M20" i="27"/>
  <c r="L20" i="27"/>
  <c r="K20" i="27"/>
  <c r="J20" i="27"/>
  <c r="F20" i="27"/>
  <c r="D20" i="27"/>
  <c r="B20" i="27"/>
  <c r="A20" i="27"/>
  <c r="S9" i="27"/>
  <c r="R9" i="27"/>
  <c r="M9" i="27"/>
  <c r="L9" i="27"/>
  <c r="K9" i="27"/>
  <c r="J9" i="27"/>
  <c r="D9" i="27"/>
  <c r="B9" i="27"/>
  <c r="A9" i="27"/>
  <c r="S8" i="27"/>
  <c r="R8" i="27"/>
  <c r="M8" i="27"/>
  <c r="L8" i="27"/>
  <c r="K8" i="27"/>
  <c r="J8" i="27"/>
  <c r="D8" i="27"/>
  <c r="B8" i="27"/>
  <c r="A8" i="27"/>
  <c r="I10" i="27" l="1"/>
  <c r="N10" i="27" s="1"/>
  <c r="P10" i="27" s="1"/>
  <c r="H10" i="27"/>
  <c r="O10" i="27" s="1"/>
  <c r="Q10" i="27" s="1"/>
  <c r="H44" i="27"/>
  <c r="I44" i="27"/>
  <c r="I22" i="27"/>
  <c r="I23" i="27"/>
  <c r="O23" i="27" s="1"/>
  <c r="G11" i="27"/>
  <c r="H11" i="27" s="1"/>
  <c r="G43" i="27"/>
  <c r="G42" i="27"/>
  <c r="G33" i="27"/>
  <c r="G21" i="27"/>
  <c r="G20" i="27"/>
  <c r="G9" i="27"/>
  <c r="G8" i="27"/>
  <c r="S40" i="25"/>
  <c r="R40" i="25"/>
  <c r="M40" i="25"/>
  <c r="L40" i="25"/>
  <c r="K40" i="25"/>
  <c r="J40" i="25"/>
  <c r="F40" i="25"/>
  <c r="D40" i="25"/>
  <c r="C40" i="25"/>
  <c r="B40" i="25"/>
  <c r="A40" i="25"/>
  <c r="S39" i="25"/>
  <c r="R39" i="25"/>
  <c r="M39" i="25"/>
  <c r="L39" i="25"/>
  <c r="K39" i="25"/>
  <c r="J39" i="25"/>
  <c r="F39" i="25"/>
  <c r="D39" i="25"/>
  <c r="C39" i="25"/>
  <c r="B39" i="25"/>
  <c r="A39" i="25"/>
  <c r="S30" i="25"/>
  <c r="R30" i="25"/>
  <c r="M30" i="25"/>
  <c r="L30" i="25"/>
  <c r="K30" i="25"/>
  <c r="J30" i="25"/>
  <c r="F30" i="25"/>
  <c r="E30" i="25"/>
  <c r="D30" i="25"/>
  <c r="C30" i="25"/>
  <c r="B30" i="25"/>
  <c r="A30" i="25"/>
  <c r="S29" i="25"/>
  <c r="R29" i="25"/>
  <c r="M29" i="25"/>
  <c r="L29" i="25"/>
  <c r="K29" i="25"/>
  <c r="J29" i="25"/>
  <c r="F29" i="25"/>
  <c r="E29" i="25"/>
  <c r="C29" i="25"/>
  <c r="B29" i="25"/>
  <c r="A29" i="25"/>
  <c r="S19" i="25"/>
  <c r="R19" i="25"/>
  <c r="M19" i="25"/>
  <c r="L19" i="25"/>
  <c r="K19" i="25"/>
  <c r="J19" i="25"/>
  <c r="F19" i="25"/>
  <c r="D19" i="25"/>
  <c r="C19" i="25"/>
  <c r="G19" i="25" s="1"/>
  <c r="B19" i="25"/>
  <c r="A19" i="25"/>
  <c r="S18" i="25"/>
  <c r="R18" i="25"/>
  <c r="M18" i="25"/>
  <c r="L18" i="25"/>
  <c r="K18" i="25"/>
  <c r="J18" i="25"/>
  <c r="F18" i="25"/>
  <c r="G18" i="25" s="1"/>
  <c r="I18" i="25" s="1"/>
  <c r="N18" i="25" s="1"/>
  <c r="D18" i="25"/>
  <c r="C18" i="25"/>
  <c r="B18" i="25"/>
  <c r="A18" i="25"/>
  <c r="S9" i="25"/>
  <c r="R9" i="25"/>
  <c r="M9" i="25"/>
  <c r="L9" i="25"/>
  <c r="K9" i="25"/>
  <c r="J9" i="25"/>
  <c r="D9" i="25"/>
  <c r="C9" i="25"/>
  <c r="B9" i="25"/>
  <c r="A9" i="25"/>
  <c r="S8" i="25"/>
  <c r="R8" i="25"/>
  <c r="M8" i="25"/>
  <c r="L8" i="25"/>
  <c r="K8" i="25"/>
  <c r="J8" i="25"/>
  <c r="D8" i="25"/>
  <c r="G8" i="25" s="1"/>
  <c r="C8" i="25"/>
  <c r="B8" i="25"/>
  <c r="A8" i="25"/>
  <c r="G9" i="25" l="1"/>
  <c r="I11" i="27"/>
  <c r="O11" i="27" s="1"/>
  <c r="Q11" i="27" s="1"/>
  <c r="O44" i="27"/>
  <c r="Q44" i="27" s="1"/>
  <c r="N44" i="27"/>
  <c r="P44" i="27" s="1"/>
  <c r="N23" i="27"/>
  <c r="P23" i="27" s="1"/>
  <c r="Q23" i="27"/>
  <c r="N22" i="27"/>
  <c r="P22" i="27" s="1"/>
  <c r="O22" i="27"/>
  <c r="Q22" i="27" s="1"/>
  <c r="H8" i="27"/>
  <c r="I8" i="27"/>
  <c r="N8" i="27" s="1"/>
  <c r="I9" i="27"/>
  <c r="H9" i="27"/>
  <c r="I42" i="27"/>
  <c r="N42" i="27" s="1"/>
  <c r="H42" i="27"/>
  <c r="I21" i="27"/>
  <c r="H21" i="27"/>
  <c r="H33" i="27"/>
  <c r="I33" i="27"/>
  <c r="N33" i="27" s="1"/>
  <c r="H20" i="27"/>
  <c r="I20" i="27"/>
  <c r="N20" i="27" s="1"/>
  <c r="I43" i="27"/>
  <c r="H43" i="27"/>
  <c r="G30" i="25"/>
  <c r="G40" i="25"/>
  <c r="H40" i="25" s="1"/>
  <c r="G39" i="25"/>
  <c r="I29" i="25"/>
  <c r="N29" i="25" s="1"/>
  <c r="O18" i="25"/>
  <c r="Q18" i="25" s="1"/>
  <c r="P18" i="25"/>
  <c r="H29" i="25"/>
  <c r="I30" i="25"/>
  <c r="H30" i="25"/>
  <c r="I39" i="25"/>
  <c r="N39" i="25" s="1"/>
  <c r="H39" i="25"/>
  <c r="I8" i="25"/>
  <c r="N8" i="25" s="1"/>
  <c r="H8" i="25"/>
  <c r="I19" i="25"/>
  <c r="H19" i="25"/>
  <c r="I9" i="25"/>
  <c r="H9" i="25"/>
  <c r="I40" i="25"/>
  <c r="H18" i="25"/>
  <c r="F30" i="22"/>
  <c r="E30" i="22"/>
  <c r="F29" i="22"/>
  <c r="E29" i="22"/>
  <c r="F19" i="22"/>
  <c r="F18" i="22"/>
  <c r="N11" i="27" l="1"/>
  <c r="P11" i="27" s="1"/>
  <c r="O43" i="27"/>
  <c r="Q43" i="27" s="1"/>
  <c r="N43" i="27"/>
  <c r="P43" i="27" s="1"/>
  <c r="P42" i="27"/>
  <c r="O42" i="27"/>
  <c r="Q42" i="27" s="1"/>
  <c r="O20" i="27"/>
  <c r="Q20" i="27" s="1"/>
  <c r="P20" i="27"/>
  <c r="O9" i="27"/>
  <c r="Q9" i="27" s="1"/>
  <c r="N9" i="27"/>
  <c r="P9" i="27" s="1"/>
  <c r="P33" i="27"/>
  <c r="O33" i="27"/>
  <c r="Q33" i="27" s="1"/>
  <c r="P8" i="27"/>
  <c r="O8" i="27"/>
  <c r="Q8" i="27" s="1"/>
  <c r="O21" i="27"/>
  <c r="Q21" i="27" s="1"/>
  <c r="N21" i="27"/>
  <c r="P21" i="27" s="1"/>
  <c r="O9" i="25"/>
  <c r="Q9" i="25" s="1"/>
  <c r="N9" i="25"/>
  <c r="P9" i="25" s="1"/>
  <c r="O40" i="25"/>
  <c r="Q40" i="25" s="1"/>
  <c r="N40" i="25"/>
  <c r="P40" i="25" s="1"/>
  <c r="O19" i="25"/>
  <c r="Q19" i="25" s="1"/>
  <c r="N19" i="25"/>
  <c r="P19" i="25" s="1"/>
  <c r="P39" i="25"/>
  <c r="O39" i="25"/>
  <c r="Q39" i="25" s="1"/>
  <c r="P29" i="25"/>
  <c r="O29" i="25"/>
  <c r="Q29" i="25" s="1"/>
  <c r="P8" i="25"/>
  <c r="O8" i="25"/>
  <c r="Q8" i="25" s="1"/>
  <c r="O30" i="25"/>
  <c r="Q30" i="25" s="1"/>
  <c r="N30" i="25"/>
  <c r="P30" i="25" s="1"/>
  <c r="D29" i="22"/>
  <c r="D19" i="22" l="1"/>
  <c r="D18" i="22"/>
  <c r="S30" i="22" l="1"/>
  <c r="R30" i="22"/>
  <c r="S29" i="22"/>
  <c r="R29" i="22"/>
  <c r="M30" i="22"/>
  <c r="L30" i="22"/>
  <c r="K30" i="22"/>
  <c r="J30" i="22"/>
  <c r="M29" i="22"/>
  <c r="L29" i="22"/>
  <c r="K29" i="22"/>
  <c r="J29" i="22"/>
  <c r="D30" i="22"/>
  <c r="C30" i="22"/>
  <c r="B30" i="22"/>
  <c r="A30" i="22"/>
  <c r="S40" i="22"/>
  <c r="R40" i="22"/>
  <c r="S39" i="22"/>
  <c r="R39" i="22"/>
  <c r="M40" i="22"/>
  <c r="L40" i="22"/>
  <c r="K40" i="22"/>
  <c r="J40" i="22"/>
  <c r="M39" i="22"/>
  <c r="L39" i="22"/>
  <c r="K39" i="22"/>
  <c r="J39" i="22"/>
  <c r="F40" i="22"/>
  <c r="F39" i="22"/>
  <c r="D40" i="22"/>
  <c r="D39" i="22"/>
  <c r="C40" i="22"/>
  <c r="B40" i="22"/>
  <c r="A40" i="22"/>
  <c r="S19" i="22"/>
  <c r="R19" i="22"/>
  <c r="M19" i="22"/>
  <c r="L19" i="22"/>
  <c r="K19" i="22"/>
  <c r="J19" i="22"/>
  <c r="S18" i="22"/>
  <c r="R18" i="22"/>
  <c r="M18" i="22"/>
  <c r="L18" i="22"/>
  <c r="K18" i="22"/>
  <c r="J18" i="22"/>
  <c r="C19" i="22"/>
  <c r="C18" i="22"/>
  <c r="B19" i="22"/>
  <c r="A19" i="22"/>
  <c r="A18" i="22"/>
  <c r="S9" i="22"/>
  <c r="R9" i="22"/>
  <c r="S8" i="22"/>
  <c r="R8" i="22"/>
  <c r="M9" i="22"/>
  <c r="L9" i="22"/>
  <c r="K9" i="22"/>
  <c r="J9" i="22"/>
  <c r="L8" i="22"/>
  <c r="K8" i="22"/>
  <c r="J8" i="22"/>
  <c r="M8" i="22"/>
  <c r="D9" i="22"/>
  <c r="D8" i="22"/>
  <c r="C9" i="22"/>
  <c r="B9" i="22"/>
  <c r="A9" i="22"/>
  <c r="A8" i="22"/>
  <c r="G40" i="22" l="1"/>
  <c r="I40" i="22" s="1"/>
  <c r="G30" i="22"/>
  <c r="I30" i="22" s="1"/>
  <c r="G19" i="22"/>
  <c r="I19" i="22" s="1"/>
  <c r="G9" i="22"/>
  <c r="H9" i="22" s="1"/>
  <c r="N40" i="22" l="1"/>
  <c r="P40" i="22" s="1"/>
  <c r="H40" i="22"/>
  <c r="O40" i="22" s="1"/>
  <c r="Q40" i="22" s="1"/>
  <c r="N19" i="22"/>
  <c r="N30" i="22"/>
  <c r="H30" i="22"/>
  <c r="O30" i="22" s="1"/>
  <c r="H19" i="22"/>
  <c r="I9" i="22"/>
  <c r="N9" i="22" l="1"/>
  <c r="P9" i="22" s="1"/>
  <c r="O9" i="22"/>
  <c r="Q9" i="22" s="1"/>
  <c r="O19" i="22"/>
  <c r="Q19" i="22" s="1"/>
  <c r="Q30" i="22"/>
  <c r="P30" i="22"/>
  <c r="P19" i="22"/>
  <c r="C39" i="22"/>
  <c r="B39" i="22"/>
  <c r="A39" i="22"/>
  <c r="C29" i="22"/>
  <c r="B29" i="22"/>
  <c r="A29" i="22"/>
  <c r="G18" i="22"/>
  <c r="B18" i="22"/>
  <c r="C8" i="22"/>
  <c r="G8" i="22" s="1"/>
  <c r="I8" i="22" s="1"/>
  <c r="N8" i="22" s="1"/>
  <c r="B8" i="22"/>
  <c r="H18" i="22" l="1"/>
  <c r="I18" i="22"/>
  <c r="N18" i="22" s="1"/>
  <c r="H8" i="22"/>
  <c r="G29" i="22"/>
  <c r="G39" i="22"/>
  <c r="F35" i="21"/>
  <c r="D35" i="21"/>
  <c r="C35" i="21"/>
  <c r="B35" i="21"/>
  <c r="A35" i="21"/>
  <c r="F27" i="21"/>
  <c r="E27" i="21"/>
  <c r="D27" i="21"/>
  <c r="C27" i="21"/>
  <c r="B27" i="21"/>
  <c r="A27" i="21"/>
  <c r="F17" i="21"/>
  <c r="D17" i="21"/>
  <c r="C17" i="21"/>
  <c r="B17" i="21"/>
  <c r="A17" i="21"/>
  <c r="D8" i="21"/>
  <c r="C8" i="21"/>
  <c r="B8" i="21"/>
  <c r="A8" i="21"/>
  <c r="C61" i="6"/>
  <c r="C60" i="6"/>
  <c r="C59" i="6"/>
  <c r="C58" i="6"/>
  <c r="C47" i="6"/>
  <c r="C46" i="6"/>
  <c r="C45" i="6"/>
  <c r="C44" i="6"/>
  <c r="C33" i="6"/>
  <c r="C32" i="6"/>
  <c r="C31" i="6"/>
  <c r="C21" i="6"/>
  <c r="C20" i="6"/>
  <c r="C19" i="6"/>
  <c r="C9" i="6"/>
  <c r="C8" i="6"/>
  <c r="C61" i="5"/>
  <c r="C60" i="5"/>
  <c r="C59" i="5"/>
  <c r="C58" i="5"/>
  <c r="C47" i="5"/>
  <c r="C46" i="5"/>
  <c r="C45" i="5"/>
  <c r="C44" i="5"/>
  <c r="C33" i="5"/>
  <c r="C32" i="5"/>
  <c r="C31" i="5"/>
  <c r="C21" i="5"/>
  <c r="C20" i="5"/>
  <c r="C19" i="5"/>
  <c r="C9" i="5"/>
  <c r="C8" i="5"/>
  <c r="C10" i="5" s="1"/>
  <c r="C11" i="5" s="1"/>
  <c r="C61" i="4"/>
  <c r="C60" i="4"/>
  <c r="C59" i="4"/>
  <c r="C58" i="4"/>
  <c r="C47" i="4"/>
  <c r="C46" i="4"/>
  <c r="C45" i="4"/>
  <c r="C44" i="4"/>
  <c r="C48" i="4" s="1"/>
  <c r="C49" i="4" s="1"/>
  <c r="C33" i="4"/>
  <c r="C32" i="4"/>
  <c r="C31" i="4"/>
  <c r="C62" i="4"/>
  <c r="C63" i="4" s="1"/>
  <c r="C21" i="4"/>
  <c r="C20" i="4"/>
  <c r="C19" i="4"/>
  <c r="C9" i="4"/>
  <c r="C8" i="4"/>
  <c r="C61" i="3"/>
  <c r="C60" i="3"/>
  <c r="C59" i="3"/>
  <c r="C58" i="3"/>
  <c r="C47" i="3"/>
  <c r="C46" i="3"/>
  <c r="C45" i="3"/>
  <c r="C44" i="3"/>
  <c r="C33" i="3"/>
  <c r="C32" i="3"/>
  <c r="C31" i="3"/>
  <c r="C8" i="3"/>
  <c r="C21" i="3"/>
  <c r="C20" i="3"/>
  <c r="C19" i="3"/>
  <c r="C9" i="3"/>
  <c r="C60" i="2"/>
  <c r="C59" i="2"/>
  <c r="C58" i="2"/>
  <c r="C46" i="2"/>
  <c r="C45" i="2"/>
  <c r="C44" i="2"/>
  <c r="C33" i="2"/>
  <c r="C32" i="2"/>
  <c r="C31" i="2"/>
  <c r="C61" i="2"/>
  <c r="C47" i="2"/>
  <c r="C19" i="2"/>
  <c r="C20" i="2"/>
  <c r="C21" i="2"/>
  <c r="C8" i="2"/>
  <c r="C9" i="2"/>
  <c r="C61" i="12"/>
  <c r="C60" i="12"/>
  <c r="C59" i="12"/>
  <c r="C58" i="12"/>
  <c r="C47" i="12"/>
  <c r="C46" i="12"/>
  <c r="C45" i="12"/>
  <c r="C44" i="12"/>
  <c r="C33" i="12"/>
  <c r="C32" i="12"/>
  <c r="C31" i="12"/>
  <c r="C21" i="12"/>
  <c r="C20" i="12"/>
  <c r="C19" i="12"/>
  <c r="C9" i="12"/>
  <c r="C8" i="12"/>
  <c r="C61" i="14"/>
  <c r="C47" i="14"/>
  <c r="C9" i="14"/>
  <c r="C8" i="14"/>
  <c r="C60" i="14"/>
  <c r="C59" i="14"/>
  <c r="C58" i="14"/>
  <c r="C46" i="14"/>
  <c r="C45" i="14"/>
  <c r="C44" i="14"/>
  <c r="C33" i="14"/>
  <c r="C32" i="14"/>
  <c r="C31" i="14"/>
  <c r="C21" i="14"/>
  <c r="C20" i="14"/>
  <c r="C19" i="14"/>
  <c r="F27" i="16"/>
  <c r="E27" i="16"/>
  <c r="D27" i="16"/>
  <c r="C35" i="16"/>
  <c r="D35" i="16"/>
  <c r="F35" i="16"/>
  <c r="C27" i="16"/>
  <c r="B35" i="16"/>
  <c r="B27" i="16"/>
  <c r="A35" i="16"/>
  <c r="A27" i="16"/>
  <c r="B17" i="16"/>
  <c r="A17" i="16"/>
  <c r="C17" i="16"/>
  <c r="D17" i="16"/>
  <c r="F17" i="16"/>
  <c r="C8" i="16"/>
  <c r="D8" i="16"/>
  <c r="B8" i="16"/>
  <c r="A8" i="16"/>
  <c r="E27" i="19"/>
  <c r="F35" i="19"/>
  <c r="D35" i="19"/>
  <c r="C35" i="19"/>
  <c r="B35" i="19"/>
  <c r="A35" i="19"/>
  <c r="F27" i="19"/>
  <c r="D27" i="19"/>
  <c r="C27" i="19"/>
  <c r="B27" i="19"/>
  <c r="A27" i="19"/>
  <c r="F17" i="19"/>
  <c r="D17" i="19"/>
  <c r="C17" i="19"/>
  <c r="B17" i="19"/>
  <c r="A17" i="19"/>
  <c r="D8" i="19"/>
  <c r="C8" i="19"/>
  <c r="B8" i="19"/>
  <c r="A8" i="19"/>
  <c r="H39" i="22" l="1"/>
  <c r="I39" i="22"/>
  <c r="N39" i="22" s="1"/>
  <c r="I29" i="22"/>
  <c r="N29" i="22" s="1"/>
  <c r="H29" i="22"/>
  <c r="P18" i="22"/>
  <c r="O18" i="22"/>
  <c r="Q18" i="22" s="1"/>
  <c r="P8" i="22"/>
  <c r="O8" i="22"/>
  <c r="Q8" i="22" s="1"/>
  <c r="C22" i="4"/>
  <c r="C23" i="4" s="1"/>
  <c r="C34" i="6"/>
  <c r="C35" i="6" s="1"/>
  <c r="G27" i="19"/>
  <c r="H27" i="19" s="1"/>
  <c r="I27" i="19" s="1"/>
  <c r="G8" i="19"/>
  <c r="H8" i="19" s="1"/>
  <c r="I8" i="19" s="1"/>
  <c r="G17" i="19"/>
  <c r="H17" i="19" s="1"/>
  <c r="I17" i="19" s="1"/>
  <c r="C34" i="12"/>
  <c r="C35" i="12" s="1"/>
  <c r="C34" i="3"/>
  <c r="C35" i="3" s="1"/>
  <c r="C48" i="3"/>
  <c r="C49" i="3" s="1"/>
  <c r="C62" i="3"/>
  <c r="C63" i="3" s="1"/>
  <c r="C48" i="5"/>
  <c r="C49" i="5" s="1"/>
  <c r="C62" i="6"/>
  <c r="C63" i="6" s="1"/>
  <c r="C48" i="2"/>
  <c r="C49" i="2" s="1"/>
  <c r="C34" i="4"/>
  <c r="C35" i="4" s="1"/>
  <c r="G35" i="19"/>
  <c r="H35" i="19" s="1"/>
  <c r="I35" i="19" s="1"/>
  <c r="C22" i="14"/>
  <c r="C23" i="14" s="1"/>
  <c r="C34" i="14"/>
  <c r="C35" i="14" s="1"/>
  <c r="C10" i="14"/>
  <c r="C11" i="14" s="1"/>
  <c r="C10" i="12"/>
  <c r="C11" i="12" s="1"/>
  <c r="C48" i="12"/>
  <c r="C49" i="12" s="1"/>
  <c r="C22" i="2"/>
  <c r="C23" i="2" s="1"/>
  <c r="C10" i="4"/>
  <c r="C11" i="4" s="1"/>
  <c r="G27" i="21"/>
  <c r="H27" i="21" s="1"/>
  <c r="I27" i="21" s="1"/>
  <c r="G17" i="21"/>
  <c r="H17" i="21" s="1"/>
  <c r="I17" i="21" s="1"/>
  <c r="G8" i="21"/>
  <c r="H8" i="21" s="1"/>
  <c r="I8" i="21" s="1"/>
  <c r="G8" i="16"/>
  <c r="H8" i="16" s="1"/>
  <c r="I8" i="16" s="1"/>
  <c r="G35" i="16"/>
  <c r="H35" i="16" s="1"/>
  <c r="I35" i="16" s="1"/>
  <c r="C10" i="2"/>
  <c r="C11" i="2" s="1"/>
  <c r="C34" i="2"/>
  <c r="C35" i="2" s="1"/>
  <c r="C10" i="3"/>
  <c r="C11" i="3" s="1"/>
  <c r="C10" i="6"/>
  <c r="C11" i="6" s="1"/>
  <c r="G35" i="21"/>
  <c r="H35" i="21" s="1"/>
  <c r="I35" i="21" s="1"/>
  <c r="C22" i="5"/>
  <c r="C23" i="5" s="1"/>
  <c r="C48" i="14"/>
  <c r="C49" i="14" s="1"/>
  <c r="C22" i="12"/>
  <c r="C23" i="12" s="1"/>
  <c r="C62" i="12"/>
  <c r="C63" i="12" s="1"/>
  <c r="C62" i="2"/>
  <c r="C63" i="2" s="1"/>
  <c r="C22" i="3"/>
  <c r="C23" i="3" s="1"/>
  <c r="G17" i="16"/>
  <c r="H17" i="16" s="1"/>
  <c r="I17" i="16" s="1"/>
  <c r="G27" i="16"/>
  <c r="H27" i="16" s="1"/>
  <c r="I27" i="16" s="1"/>
  <c r="C62" i="14"/>
  <c r="C63" i="14" s="1"/>
  <c r="C34" i="5"/>
  <c r="C35" i="5" s="1"/>
  <c r="C62" i="5"/>
  <c r="C63" i="5" s="1"/>
  <c r="C22" i="6"/>
  <c r="C23" i="6" s="1"/>
  <c r="C48" i="6"/>
  <c r="C49" i="6" s="1"/>
  <c r="P29" i="22" l="1"/>
  <c r="O29" i="22"/>
  <c r="Q29" i="22" s="1"/>
  <c r="P39" i="22"/>
  <c r="O39" i="22"/>
  <c r="Q39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10" authorId="0" shapeId="0" xr:uid="{93EE4EA5-EF1A-A54A-81AD-1F51E111CC7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10" authorId="0" shapeId="0" xr:uid="{BB7576D4-C7C6-8741-8BA4-696F659A751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10" authorId="0" shapeId="0" xr:uid="{0E205F6B-031A-DB40-AED4-25ABB4E3F7D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C22" authorId="0" shapeId="0" xr:uid="{B6AF2055-BDC7-9547-B931-225B7DE97A0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C44" authorId="0" shapeId="0" xr:uid="{550D8A0E-74B1-B342-956D-CF84F0BC08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6" authorId="0" shapeId="0" xr:uid="{29230CC0-34BC-0D47-BF17-AF56D6E9BAC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41</t>
        </r>
      </text>
    </comment>
    <comment ref="W7" authorId="0" shapeId="0" xr:uid="{5B6E64FD-57F2-5F44-88F4-E5A0E5047CA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41</t>
        </r>
      </text>
    </comment>
    <comment ref="AE7" authorId="0" shapeId="0" xr:uid="{C68C044D-7065-5D46-8194-AB04E6784D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61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5" authorId="0" shapeId="0" xr:uid="{B1E0E69B-7496-6C42-95B5-C5D27F8C4A6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41</t>
        </r>
      </text>
    </comment>
    <comment ref="W6" authorId="0" shapeId="0" xr:uid="{8135D7D6-26F3-D947-9CF3-01D92ACB41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41</t>
        </r>
      </text>
    </comment>
    <comment ref="AE6" authorId="0" shapeId="0" xr:uid="{90C15EC7-9879-174A-9823-267AFA4DF89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61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F6" authorId="0" shapeId="0" xr:uid="{7B414576-3DCE-D740-8EDD-E5D0B21CC45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Controlled (31+41)</t>
        </r>
      </text>
    </comment>
    <comment ref="W6" authorId="1" shapeId="0" xr:uid="{607414E6-275A-3946-A9CB-82B063F60F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41</t>
        </r>
      </text>
    </comment>
    <comment ref="F7" authorId="0" shapeId="0" xr:uid="{94B5075F-06ED-F54F-A7F6-BE45977EACC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Controlled (31+41)</t>
        </r>
      </text>
    </comment>
    <comment ref="W7" authorId="1" shapeId="0" xr:uid="{DF37F2C8-679A-9F4A-B397-14B435D1AE7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41
</t>
        </r>
      </text>
    </comment>
    <comment ref="F8" authorId="1" shapeId="0" xr:uid="{1C7881FD-4ECC-F742-BA2B-DC1FAD3BE69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Controlled (31+41)
</t>
        </r>
      </text>
    </comment>
    <comment ref="W8" authorId="1" shapeId="0" xr:uid="{1FE81BCD-5DC3-D245-83B7-6A4C06F08A2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Tariff 41
</t>
        </r>
      </text>
    </comment>
    <comment ref="F9" authorId="1" shapeId="0" xr:uid="{4A89231B-82BA-A24A-9FB4-4599219E47C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Controlled (31+41)
</t>
        </r>
      </text>
    </comment>
    <comment ref="W9" authorId="1" shapeId="0" xr:uid="{5F4D43D4-138A-844D-ACA1-4345C9DBC76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Tariff 41
</t>
        </r>
      </text>
    </comment>
    <comment ref="F10" authorId="0" shapeId="0" xr:uid="{9F0776AF-BE55-1642-AE3F-3859F9AF5E5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Two rate (31+41+61)</t>
        </r>
      </text>
    </comment>
    <comment ref="W10" authorId="1" shapeId="0" xr:uid="{0FF922F1-52F0-0D48-ADFE-D1A8945A808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41</t>
        </r>
      </text>
    </comment>
    <comment ref="AE10" authorId="1" shapeId="0" xr:uid="{D7344030-F811-3849-9747-FB9109041A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61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F4" authorId="0" shapeId="0" xr:uid="{F780E874-8136-B844-A95F-5E47833E032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Controlled (31+41)</t>
        </r>
      </text>
    </comment>
    <comment ref="W4" authorId="1" shapeId="0" xr:uid="{BB824594-3FCA-CC42-A9F1-A92FB6C399A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41</t>
        </r>
      </text>
    </comment>
    <comment ref="F5" authorId="0" shapeId="0" xr:uid="{7709DC0E-5B92-B447-A792-0191EC211B9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Controlled (31+41)</t>
        </r>
      </text>
    </comment>
    <comment ref="W5" authorId="1" shapeId="0" xr:uid="{C5652BA9-ED83-2E4A-891C-0EFF29D19F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41
</t>
        </r>
      </text>
    </comment>
    <comment ref="F6" authorId="0" shapeId="0" xr:uid="{C28C9CE6-7169-574F-B9CD-51EE1DF553F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Two rate (31+41+61)</t>
        </r>
      </text>
    </comment>
    <comment ref="W6" authorId="1" shapeId="0" xr:uid="{F09FDA94-E28D-7F46-9CC0-C74D3B1B6D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41</t>
        </r>
      </text>
    </comment>
    <comment ref="AE6" authorId="1" shapeId="0" xr:uid="{10393F53-FB74-9F43-9DFC-A2A60FC020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61</t>
        </r>
      </text>
    </comment>
    <comment ref="F7" authorId="0" shapeId="0" xr:uid="{CD48F246-C713-4746-BF5E-6AADC354128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Two rate (31+41+61)</t>
        </r>
      </text>
    </comment>
    <comment ref="W7" authorId="1" shapeId="0" xr:uid="{0E069127-D4DE-0043-9BBA-CFCBB36B1AA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41
</t>
        </r>
      </text>
    </comment>
    <comment ref="AE7" authorId="1" shapeId="0" xr:uid="{BD9444D2-0F63-C44B-884C-1991FC5EE4A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61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F4" authorId="0" shapeId="0" xr:uid="{90267912-0F24-2D4B-AD28-51510AB079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Controlled (31+41)</t>
        </r>
      </text>
    </comment>
    <comment ref="W4" authorId="1" shapeId="0" xr:uid="{882BCDE4-7656-FF4D-B367-580C6A634C4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41</t>
        </r>
      </text>
    </comment>
    <comment ref="F5" authorId="0" shapeId="0" xr:uid="{52E3CFBF-6E9E-6947-80D0-A65DA45F5B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Controlled (31+41)</t>
        </r>
      </text>
    </comment>
    <comment ref="W5" authorId="1" shapeId="0" xr:uid="{4C0CFFC8-935B-C54D-A02D-D3E72B76A2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41
</t>
        </r>
      </text>
    </comment>
    <comment ref="F6" authorId="0" shapeId="0" xr:uid="{0D7470C7-68DD-6A44-8EE9-03A32E4696F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Two rate (31+41+61)</t>
        </r>
      </text>
    </comment>
    <comment ref="W6" authorId="1" shapeId="0" xr:uid="{1F96CCAC-6D5B-3249-B8F6-C9998C3D2C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41</t>
        </r>
      </text>
    </comment>
    <comment ref="AE6" authorId="1" shapeId="0" xr:uid="{85A03AC2-7EC8-5144-9986-13315181DD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Tariff 61</t>
        </r>
      </text>
    </comment>
    <comment ref="F7" authorId="0" shapeId="0" xr:uid="{CD7F0170-9C88-DF46-AC7A-E6842E8BDBB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Two rate (31+41+61)</t>
        </r>
      </text>
    </comment>
    <comment ref="W7" authorId="1" shapeId="0" xr:uid="{E71AEF52-90EB-704B-B838-26268D21601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41
</t>
        </r>
      </text>
    </comment>
    <comment ref="AE7" authorId="1" shapeId="0" xr:uid="{734F5AD5-1C9A-B34B-85CC-A53E9A5148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61
</t>
        </r>
      </text>
    </comment>
  </commentList>
</comments>
</file>

<file path=xl/sharedStrings.xml><?xml version="1.0" encoding="utf-8"?>
<sst xmlns="http://schemas.openxmlformats.org/spreadsheetml/2006/main" count="2820" uniqueCount="423">
  <si>
    <t>Solar meter fee (c/day)</t>
    <phoneticPr fontId="5" type="noConversion"/>
  </si>
  <si>
    <t>Retailer</t>
  </si>
  <si>
    <t>Name</t>
    <phoneticPr fontId="5" type="noConversion"/>
  </si>
  <si>
    <t>Supply (c/day)</t>
  </si>
  <si>
    <t>Single or peak rate (c/kWh)</t>
    <phoneticPr fontId="5" type="noConversion"/>
  </si>
  <si>
    <t>TASMANIA, TASNETWORKS</t>
    <phoneticPr fontId="5" type="noConversion"/>
  </si>
  <si>
    <t>Insert off-peak proportion (%):</t>
    <phoneticPr fontId="5" type="noConversion"/>
  </si>
  <si>
    <t>Insert controlled proportion (%):</t>
    <phoneticPr fontId="5" type="noConversion"/>
  </si>
  <si>
    <t>Insert quarterly consumption (kWh):</t>
  </si>
  <si>
    <t>July 2016</t>
    <phoneticPr fontId="5" type="noConversion"/>
  </si>
  <si>
    <t>TAS</t>
    <phoneticPr fontId="5" type="noConversion"/>
  </si>
  <si>
    <t>Aurora</t>
    <phoneticPr fontId="5" type="noConversion"/>
  </si>
  <si>
    <t>Single</t>
    <phoneticPr fontId="5" type="noConversion"/>
  </si>
  <si>
    <t>y</t>
    <phoneticPr fontId="5" type="noConversion"/>
  </si>
  <si>
    <t>n</t>
    <phoneticPr fontId="5" type="noConversion"/>
  </si>
  <si>
    <t>Aurora Energy</t>
    <phoneticPr fontId="5" type="noConversion"/>
  </si>
  <si>
    <t>Regulated</t>
    <phoneticPr fontId="5" type="noConversion"/>
  </si>
  <si>
    <t>Tas-Single</t>
    <phoneticPr fontId="5" type="noConversion"/>
  </si>
  <si>
    <t>net</t>
    <phoneticPr fontId="5" type="noConversion"/>
  </si>
  <si>
    <t>Supply charge</t>
  </si>
  <si>
    <t>Peak balance</t>
  </si>
  <si>
    <t>Annual bill (excl GST)</t>
  </si>
  <si>
    <t>Effective from</t>
    <phoneticPr fontId="5" type="noConversion"/>
  </si>
  <si>
    <t>Off peak boost (31 + 41 + 61)</t>
    <phoneticPr fontId="5" type="noConversion"/>
  </si>
  <si>
    <t>St Vincent de Paul Society, Tasmanian Tariff-Tracking Project, Workbook 1: Regulated Electricity Offers</t>
    <phoneticPr fontId="5" type="noConversion"/>
  </si>
  <si>
    <t>Single rate (T31)</t>
    <phoneticPr fontId="5" type="noConversion"/>
  </si>
  <si>
    <t>Regulated Retail Offers July 2011 (inc GST)</t>
    <phoneticPr fontId="5" type="noConversion"/>
  </si>
  <si>
    <t>intellectual property and subject to copyright. Apart from any use permitted under the Copyright Act 1968 (Ctw),</t>
    <phoneticPr fontId="8" type="noConversion"/>
  </si>
  <si>
    <t xml:space="preserve">no parts may be adapted, reproduced, copied, stored, distributed, published or put to commercial use </t>
    <phoneticPr fontId="8" type="noConversion"/>
  </si>
  <si>
    <t>*The daily supply charge has been multiplied with 91 days to estimate cost per quarter.</t>
    <phoneticPr fontId="5" type="noConversion"/>
  </si>
  <si>
    <t>Tab colours:</t>
    <phoneticPr fontId="5" type="noConversion"/>
  </si>
  <si>
    <t>Aurora network area</t>
    <phoneticPr fontId="5" type="noConversion"/>
  </si>
  <si>
    <t>Cont' off peak 2nd rate</t>
    <phoneticPr fontId="5" type="noConversion"/>
  </si>
  <si>
    <t>Shoulder (c/kWh)</t>
    <phoneticPr fontId="5" type="noConversion"/>
  </si>
  <si>
    <t>Split week tariff: Shoulder - weekdays (c/kWh)</t>
    <phoneticPr fontId="5" type="noConversion"/>
  </si>
  <si>
    <t xml:space="preserve">This workbook is copyright. All works contained in it are St Vincent de Paul Society and Alviss Consulting’s  </t>
    <phoneticPr fontId="8" type="noConversion"/>
  </si>
  <si>
    <t>Bill impacts for all network areas July 2011</t>
    <phoneticPr fontId="5" type="noConversion"/>
  </si>
  <si>
    <t>Bill impacts for all network areas July 2010</t>
    <phoneticPr fontId="5" type="noConversion"/>
  </si>
  <si>
    <t>Regulated Retail Offers July 2014 (inc GST)</t>
    <phoneticPr fontId="5" type="noConversion"/>
  </si>
  <si>
    <t>Peak 3rd step (kWh)</t>
    <phoneticPr fontId="5" type="noConversion"/>
  </si>
  <si>
    <t>Peak 4th rate (c/kWh)</t>
    <phoneticPr fontId="5" type="noConversion"/>
  </si>
  <si>
    <t>Seasonal peak: off-peak rate (c/kWh)</t>
    <phoneticPr fontId="5" type="noConversion"/>
  </si>
  <si>
    <t>Off-peak rate (c/kWh)</t>
    <phoneticPr fontId="5" type="noConversion"/>
  </si>
  <si>
    <t>Off peak 1st step (kWh)</t>
    <phoneticPr fontId="5" type="noConversion"/>
  </si>
  <si>
    <t>Off peak 2nd rate (c/kWh)</t>
    <phoneticPr fontId="5" type="noConversion"/>
  </si>
  <si>
    <t>Off peak 2nd step (kWh)</t>
    <phoneticPr fontId="5" type="noConversion"/>
  </si>
  <si>
    <t>Off peak 3rd rate (c/kWh)</t>
    <phoneticPr fontId="5" type="noConversion"/>
  </si>
  <si>
    <t>Off peak 3rd step (kWh)</t>
    <phoneticPr fontId="5" type="noConversion"/>
  </si>
  <si>
    <t>Split week tariff: Shoulder - weekends (c/kWh)</t>
    <phoneticPr fontId="5" type="noConversion"/>
  </si>
  <si>
    <t>Seasonal shoulder: off peak season rate (c/kWh)</t>
    <phoneticPr fontId="5" type="noConversion"/>
  </si>
  <si>
    <t>Time structure Code</t>
    <phoneticPr fontId="5" type="noConversion"/>
  </si>
  <si>
    <t>Seasonal? (y/n)</t>
    <phoneticPr fontId="5" type="noConversion"/>
  </si>
  <si>
    <t>Summer or winter peak (s/w)</t>
    <phoneticPr fontId="5" type="noConversion"/>
  </si>
  <si>
    <t>Number of peak months</t>
    <phoneticPr fontId="5" type="noConversion"/>
  </si>
  <si>
    <t>solar (net/gross)</t>
  </si>
  <si>
    <t>FIT (c/kWh)</t>
    <phoneticPr fontId="5" type="noConversion"/>
  </si>
  <si>
    <t>ID</t>
  </si>
  <si>
    <t>Timestamp</t>
    <phoneticPr fontId="5" type="noConversion"/>
  </si>
  <si>
    <t>State</t>
    <phoneticPr fontId="5" type="noConversion"/>
  </si>
  <si>
    <t>DB</t>
    <phoneticPr fontId="5" type="noConversion"/>
  </si>
  <si>
    <t>DB Zone</t>
    <phoneticPr fontId="5" type="noConversion"/>
  </si>
  <si>
    <t>Meter type</t>
    <phoneticPr fontId="5" type="noConversion"/>
  </si>
  <si>
    <t>Effective from</t>
    <phoneticPr fontId="5" type="noConversion"/>
  </si>
  <si>
    <t>Solar (y/n)</t>
    <phoneticPr fontId="5" type="noConversion"/>
  </si>
  <si>
    <t>Restricted eligibility? (n/so/nso)</t>
    <phoneticPr fontId="5" type="noConversion"/>
  </si>
  <si>
    <t>Load (31+42)</t>
    <phoneticPr fontId="5" type="noConversion"/>
  </si>
  <si>
    <t>Load (31+41+61)</t>
    <phoneticPr fontId="5" type="noConversion"/>
  </si>
  <si>
    <t>TAS</t>
    <phoneticPr fontId="5" type="noConversion"/>
  </si>
  <si>
    <t>Aurora</t>
    <phoneticPr fontId="5" type="noConversion"/>
  </si>
  <si>
    <t>Controlled</t>
    <phoneticPr fontId="5" type="noConversion"/>
  </si>
  <si>
    <t>y</t>
    <phoneticPr fontId="5" type="noConversion"/>
  </si>
  <si>
    <t>n</t>
    <phoneticPr fontId="5" type="noConversion"/>
  </si>
  <si>
    <t>Tas-Controlled</t>
    <phoneticPr fontId="5" type="noConversion"/>
  </si>
  <si>
    <t>Two rate</t>
    <phoneticPr fontId="5" type="noConversion"/>
  </si>
  <si>
    <t>Tas-Two rate</t>
    <phoneticPr fontId="5" type="noConversion"/>
  </si>
  <si>
    <t>net</t>
    <phoneticPr fontId="5" type="noConversion"/>
  </si>
  <si>
    <t>TOU</t>
    <phoneticPr fontId="5" type="noConversion"/>
  </si>
  <si>
    <t>Tas-TOU</t>
    <phoneticPr fontId="5" type="noConversion"/>
  </si>
  <si>
    <t>2) Hot water supply systems (also known as controlled off-peak and Tariffs 41 and 42). This tariff is offered in conjunction with Tariff 31.</t>
    <phoneticPr fontId="5" type="noConversion"/>
  </si>
  <si>
    <t xml:space="preserve">3) Off peak with afternoon boost (also known as Tariff 61). This tariff is offered in conjunction with Tariff 31. </t>
    <phoneticPr fontId="5" type="noConversion"/>
  </si>
  <si>
    <t>Insert off-peak proportion (%):</t>
  </si>
  <si>
    <t>Off-peak</t>
    <phoneticPr fontId="5" type="noConversion"/>
  </si>
  <si>
    <t>Peak (T31)</t>
    <phoneticPr fontId="5" type="noConversion"/>
  </si>
  <si>
    <t>Off-peak (T41/42)</t>
    <phoneticPr fontId="5" type="noConversion"/>
  </si>
  <si>
    <t>Off-peak (T61)</t>
    <phoneticPr fontId="5" type="noConversion"/>
  </si>
  <si>
    <t>Single rate (T31)</t>
    <phoneticPr fontId="5" type="noConversion"/>
  </si>
  <si>
    <t>Hot water (T41/42)</t>
    <phoneticPr fontId="5" type="noConversion"/>
  </si>
  <si>
    <t>Aurora</t>
    <phoneticPr fontId="5" type="noConversion"/>
  </si>
  <si>
    <t>DISCLAIMER:</t>
  </si>
  <si>
    <t>block type</t>
  </si>
  <si>
    <t>Peak 1st step (kWh)</t>
    <phoneticPr fontId="5" type="noConversion"/>
  </si>
  <si>
    <t>Peak 2nd rate (c/kWh)</t>
    <phoneticPr fontId="5" type="noConversion"/>
  </si>
  <si>
    <t>Peak 2nd step (kWh)</t>
    <phoneticPr fontId="5" type="noConversion"/>
  </si>
  <si>
    <t>Peak 3rd rate (c/kWh)</t>
    <phoneticPr fontId="5" type="noConversion"/>
  </si>
  <si>
    <t>TOU (T93)</t>
    <phoneticPr fontId="5" type="noConversion"/>
  </si>
  <si>
    <t>Off-peak</t>
    <phoneticPr fontId="5" type="noConversion"/>
  </si>
  <si>
    <t>Controlled</t>
    <phoneticPr fontId="5" type="noConversion"/>
  </si>
  <si>
    <t>Insert off-peak proportion (%):</t>
    <phoneticPr fontId="5" type="noConversion"/>
  </si>
  <si>
    <t>Off peak load load/hot water (31 + 41)</t>
    <phoneticPr fontId="5" type="noConversion"/>
  </si>
  <si>
    <t>in the workbook is not provided as financial advice. While we have taken great care to ensure accuracy of the information provided</t>
    <phoneticPr fontId="8" type="noConversion"/>
  </si>
  <si>
    <t>Bill impacts for all network areas July 2013</t>
    <phoneticPr fontId="5" type="noConversion"/>
  </si>
  <si>
    <t>This workbook contains:</t>
  </si>
  <si>
    <r>
      <t>Report 3: Tasmanian</t>
    </r>
    <r>
      <rPr>
        <sz val="10"/>
        <rFont val="Arial"/>
        <family val="2"/>
      </rPr>
      <t xml:space="preserve"> Energy Prices July 2014- July 2015, An update report</t>
    </r>
    <r>
      <rPr>
        <sz val="10"/>
        <rFont val="Verdana"/>
        <family val="2"/>
      </rPr>
      <t xml:space="preserve"> (August 2015)   </t>
    </r>
    <phoneticPr fontId="8" type="noConversion"/>
  </si>
  <si>
    <t xml:space="preserve">1) Inform the community about changes to energy retail prices and increase consumer awareness </t>
  </si>
  <si>
    <t>Peak</t>
    <phoneticPr fontId="5" type="noConversion"/>
  </si>
  <si>
    <t>Peak 2nd block</t>
    <phoneticPr fontId="5" type="noConversion"/>
  </si>
  <si>
    <t>Annual bill (incl GST)</t>
    <phoneticPr fontId="5" type="noConversion"/>
  </si>
  <si>
    <t>Peak</t>
    <phoneticPr fontId="5" type="noConversion"/>
  </si>
  <si>
    <t>Off-Peak</t>
  </si>
  <si>
    <t>Annual bill (incl GST)</t>
    <phoneticPr fontId="5" type="noConversion"/>
  </si>
  <si>
    <r>
      <t>Report 2: Tasmanian</t>
    </r>
    <r>
      <rPr>
        <sz val="10"/>
        <rFont val="Arial"/>
        <family val="2"/>
      </rPr>
      <t xml:space="preserve"> Energy Prices July 2013- July 2014, An update report</t>
    </r>
    <r>
      <rPr>
        <sz val="10"/>
        <rFont val="Verdana"/>
        <family val="2"/>
      </rPr>
      <t xml:space="preserve"> (July 2014)   </t>
    </r>
    <phoneticPr fontId="8" type="noConversion"/>
  </si>
  <si>
    <t>The main purpose of this workbook is to provide consumer advocates with a tool to track and analyse</t>
  </si>
  <si>
    <t>Insert peak proportion (%):</t>
  </si>
  <si>
    <t>*As domestic electricity offers currently depend on the type of metering installed at the premises,</t>
  </si>
  <si>
    <t>Single rate and boost off-peak (T31+61)</t>
    <phoneticPr fontId="5" type="noConversion"/>
  </si>
  <si>
    <t>c/kWh - off peak</t>
    <phoneticPr fontId="5" type="noConversion"/>
  </si>
  <si>
    <t>this analysis include the four most common electricity offers based on meter type:</t>
    <phoneticPr fontId="5" type="noConversion"/>
  </si>
  <si>
    <t>1) Single rate (also known as flat rate snd Tariff 31)</t>
    <phoneticPr fontId="5" type="noConversion"/>
  </si>
  <si>
    <t>Off-peak (T61)</t>
    <phoneticPr fontId="5" type="noConversion"/>
  </si>
  <si>
    <t>Regulated Retail Offers July 2015 (exc GST)</t>
    <phoneticPr fontId="5" type="noConversion"/>
  </si>
  <si>
    <t>July 2014</t>
    <phoneticPr fontId="5" type="noConversion"/>
  </si>
  <si>
    <t>Bill impacts for all network areas July 2014</t>
    <phoneticPr fontId="5" type="noConversion"/>
  </si>
  <si>
    <t>Regulated Retail Offers July 2013 (inc GST)</t>
    <phoneticPr fontId="5" type="noConversion"/>
  </si>
  <si>
    <t>By May Mauseth Johnston, Alviss Consulting Pty Ltd</t>
    <phoneticPr fontId="11" type="noConversion"/>
  </si>
  <si>
    <t>Purpose of project</t>
  </si>
  <si>
    <t>c/per day fixed charges (T31)</t>
    <phoneticPr fontId="5" type="noConversion"/>
  </si>
  <si>
    <t>c/per day fixed charges (T41/42)</t>
    <phoneticPr fontId="5" type="noConversion"/>
  </si>
  <si>
    <t>July 2015</t>
    <phoneticPr fontId="5" type="noConversion"/>
  </si>
  <si>
    <t>Acknowledgement:</t>
    <phoneticPr fontId="5" type="noConversion"/>
  </si>
  <si>
    <t>Bill impacts for all network areas July 2012</t>
    <phoneticPr fontId="5" type="noConversion"/>
  </si>
  <si>
    <t xml:space="preserve">St Vincent de Paul Society, Tasmanian Tariff-Tracking Project, Workbook 1: Regulated Electricity Offers </t>
    <phoneticPr fontId="5" type="noConversion"/>
  </si>
  <si>
    <t>Load (31+41)</t>
    <phoneticPr fontId="5" type="noConversion"/>
  </si>
  <si>
    <t>c/per day fixed charges (T62)</t>
    <phoneticPr fontId="5" type="noConversion"/>
  </si>
  <si>
    <t>c/per day fixed charges</t>
  </si>
  <si>
    <t>Regulated Retail Offers July 2012 (inc GST)</t>
    <phoneticPr fontId="5" type="noConversion"/>
  </si>
  <si>
    <t>Aurora</t>
    <phoneticPr fontId="5" type="noConversion"/>
  </si>
  <si>
    <t>Insert off-peak proportion (%):</t>
    <phoneticPr fontId="5" type="noConversion"/>
  </si>
  <si>
    <t>Off peak boost (T61+41)</t>
    <phoneticPr fontId="5" type="noConversion"/>
  </si>
  <si>
    <t>Off peak 4th rate (c/kWh)</t>
    <phoneticPr fontId="5" type="noConversion"/>
  </si>
  <si>
    <t>Seasonal Off-peak: Off-peak rate (c/kWh)</t>
    <phoneticPr fontId="5" type="noConversion"/>
  </si>
  <si>
    <t>Cont' off peak</t>
    <phoneticPr fontId="5" type="noConversion"/>
  </si>
  <si>
    <t>Cont' off peak 1st step (kWh)</t>
    <phoneticPr fontId="5" type="noConversion"/>
  </si>
  <si>
    <t>4) Off peak night (also known as Tariff 62). This tariff is offered in conjunction with Tariff 31.</t>
    <phoneticPr fontId="5" type="noConversion"/>
  </si>
  <si>
    <r>
      <t>Report 1: Tasmanian</t>
    </r>
    <r>
      <rPr>
        <sz val="10"/>
        <rFont val="Arial"/>
        <family val="2"/>
      </rPr>
      <t xml:space="preserve"> Energy Prices July 2009- July 2013</t>
    </r>
    <r>
      <rPr>
        <sz val="10"/>
        <rFont val="Verdana"/>
        <family val="2"/>
      </rPr>
      <t xml:space="preserve"> (November 2013)   </t>
    </r>
    <phoneticPr fontId="8" type="noConversion"/>
  </si>
  <si>
    <t xml:space="preserve">without prior written permission from the St Vincent de Paul Society. </t>
  </si>
  <si>
    <t>Hot water (T41)</t>
    <phoneticPr fontId="5" type="noConversion"/>
  </si>
  <si>
    <t>Hot water (T42)</t>
    <phoneticPr fontId="5" type="noConversion"/>
  </si>
  <si>
    <t>Aurora</t>
    <phoneticPr fontId="9" type="noConversion"/>
  </si>
  <si>
    <t>Single</t>
    <phoneticPr fontId="9" type="noConversion"/>
  </si>
  <si>
    <t xml:space="preserve">St Vincent de Paul Society, Tasmanian Tariff-Tracking Project, Workbook 1: Regulated Electricity Offers </t>
    <phoneticPr fontId="5" type="noConversion"/>
  </si>
  <si>
    <t>Fixed charges</t>
  </si>
  <si>
    <t>Quarterly bill</t>
  </si>
  <si>
    <t>Annual bill</t>
  </si>
  <si>
    <t>Peak/all usage</t>
    <phoneticPr fontId="5" type="noConversion"/>
  </si>
  <si>
    <t>2) Monitor the impact tariff changes have on household bills and energy affordability</t>
  </si>
  <si>
    <t>Project outputs</t>
  </si>
  <si>
    <t>Tasmanian Tariff-Tracking Project, St Vincent de Paul Society</t>
    <phoneticPr fontId="11" type="noConversion"/>
  </si>
  <si>
    <t xml:space="preserve">c/kWh </t>
    <phoneticPr fontId="5" type="noConversion"/>
  </si>
  <si>
    <t xml:space="preserve">c/kWh peak </t>
    <phoneticPr fontId="5" type="noConversion"/>
  </si>
  <si>
    <t>Hot water (T41)</t>
    <phoneticPr fontId="5" type="noConversion"/>
  </si>
  <si>
    <t>Hot water (T42)</t>
    <phoneticPr fontId="5" type="noConversion"/>
  </si>
  <si>
    <t>changes to domestic energy offers in Tasmania.  If regularly updated, this tariff-tracking tool can be used to:</t>
    <phoneticPr fontId="5" type="noConversion"/>
  </si>
  <si>
    <t>Bill impacts for all network areas July 2009</t>
    <phoneticPr fontId="5" type="noConversion"/>
  </si>
  <si>
    <t>Hot water (T41)</t>
    <phoneticPr fontId="5" type="noConversion"/>
  </si>
  <si>
    <t>Insert hot water proportion (%):</t>
    <phoneticPr fontId="5" type="noConversion"/>
  </si>
  <si>
    <t xml:space="preserve">the information provided in this workbook or for any loss, economic or otherwise, suffered as a result of reliance on the information  </t>
    <phoneticPr fontId="8" type="noConversion"/>
  </si>
  <si>
    <t>This project has been funded by the Energy Consumers Australia (ECA) and its predecessor, the Consumer Advocacy Panel.</t>
    <phoneticPr fontId="5" type="noConversion"/>
  </si>
  <si>
    <t>Bill impacts for all network areas July 2015</t>
    <phoneticPr fontId="5" type="noConversion"/>
  </si>
  <si>
    <t>Single rate and hot water (T31+41/42)</t>
    <phoneticPr fontId="5" type="noConversion"/>
  </si>
  <si>
    <t>c/kWh - hot water</t>
    <phoneticPr fontId="5" type="noConversion"/>
  </si>
  <si>
    <t>July 2013</t>
    <phoneticPr fontId="5" type="noConversion"/>
  </si>
  <si>
    <r>
      <t>Report 4: Tasmanian</t>
    </r>
    <r>
      <rPr>
        <sz val="10"/>
        <rFont val="Arial"/>
        <family val="2"/>
      </rPr>
      <t xml:space="preserve"> Energy Prices July 2015- July 2016, An update report</t>
    </r>
    <r>
      <rPr>
        <sz val="10"/>
        <rFont val="Verdana"/>
        <family val="2"/>
      </rPr>
      <t xml:space="preserve"> (August 2016)   </t>
    </r>
    <phoneticPr fontId="8" type="noConversion"/>
  </si>
  <si>
    <t>© St Vincent de Paul Society and Alviss Consulting Pty Ltd</t>
  </si>
  <si>
    <t>Regulated Retail Offers July 2010 (inc GST)</t>
    <phoneticPr fontId="5" type="noConversion"/>
  </si>
  <si>
    <t xml:space="preserve">The energy offers, tariffs and bill calculations presented in this workbook should be used as a general guide only and should not be </t>
  </si>
  <si>
    <t>proportions (%) can be adjusted. All red cells contain variables for the user to insert</t>
  </si>
  <si>
    <t xml:space="preserve">  </t>
  </si>
  <si>
    <t>Aurora Energy</t>
    <phoneticPr fontId="9" type="noConversion"/>
  </si>
  <si>
    <t>Regulated</t>
    <phoneticPr fontId="9" type="noConversion"/>
  </si>
  <si>
    <t>Tas-Single</t>
    <phoneticPr fontId="9" type="noConversion"/>
  </si>
  <si>
    <t>n</t>
    <phoneticPr fontId="9" type="noConversion"/>
  </si>
  <si>
    <t>TAS</t>
    <phoneticPr fontId="9" type="noConversion"/>
  </si>
  <si>
    <t>Aurora</t>
    <phoneticPr fontId="9" type="noConversion"/>
  </si>
  <si>
    <t>Controlled</t>
    <phoneticPr fontId="9" type="noConversion"/>
  </si>
  <si>
    <t>Tas-Controlled</t>
    <phoneticPr fontId="9" type="noConversion"/>
  </si>
  <si>
    <t>TOU</t>
    <phoneticPr fontId="9" type="noConversion"/>
  </si>
  <si>
    <t>n</t>
    <phoneticPr fontId="9" type="noConversion"/>
  </si>
  <si>
    <t>Tas-TOU</t>
    <phoneticPr fontId="9" type="noConversion"/>
  </si>
  <si>
    <t>net</t>
    <phoneticPr fontId="9" type="noConversion"/>
  </si>
  <si>
    <t xml:space="preserve">*Analysis of bills (consumption level/pattern variable)  </t>
    <phoneticPr fontId="5" type="noConversion"/>
  </si>
  <si>
    <t>July 2010</t>
    <phoneticPr fontId="5" type="noConversion"/>
  </si>
  <si>
    <t>July 2009</t>
  </si>
  <si>
    <t xml:space="preserve">presented in this workbook. If you would like to obtain information about energy offers available to you as a customer, you should </t>
    <phoneticPr fontId="8" type="noConversion"/>
  </si>
  <si>
    <t>Single rate (T31)</t>
    <phoneticPr fontId="5" type="noConversion"/>
  </si>
  <si>
    <t>July 2012</t>
    <phoneticPr fontId="5" type="noConversion"/>
  </si>
  <si>
    <t>Regulated Retail Offers July 2009 (inc GST)</t>
    <phoneticPr fontId="5" type="noConversion"/>
  </si>
  <si>
    <t>July 2011</t>
    <phoneticPr fontId="5" type="noConversion"/>
  </si>
  <si>
    <t>Single rate</t>
  </si>
  <si>
    <t xml:space="preserve">in this workbook, it is suitable for use only as a research and advocacy tool. We do not accept any legal responsibility for errors or </t>
    <phoneticPr fontId="8" type="noConversion"/>
  </si>
  <si>
    <t xml:space="preserve">inaccuracies.The St Vincent de Paul Society and Alviss Consulting Pty Ltd do not accept liability for any action taken based on </t>
    <phoneticPr fontId="8" type="noConversion"/>
  </si>
  <si>
    <t>Load (31+42+61)</t>
    <phoneticPr fontId="5" type="noConversion"/>
  </si>
  <si>
    <t>Insert hot water proportion (%):</t>
    <phoneticPr fontId="5" type="noConversion"/>
  </si>
  <si>
    <t>Insert quarterly consumption (KWh):</t>
  </si>
  <si>
    <r>
      <t>The reports and the workbooks are available at</t>
    </r>
    <r>
      <rPr>
        <b/>
        <sz val="10"/>
        <rFont val="Arial"/>
        <family val="2"/>
      </rPr>
      <t xml:space="preserve"> www.vinnies.org.au/energy</t>
    </r>
    <phoneticPr fontId="5" type="noConversion"/>
  </si>
  <si>
    <t>contact Aurora Energy (www.auroraenergy.com.au) or visit www.energymadeeasy.gov.au</t>
    <phoneticPr fontId="5" type="noConversion"/>
  </si>
  <si>
    <t>Hot water (T42)</t>
    <phoneticPr fontId="5" type="noConversion"/>
  </si>
  <si>
    <t>Off peak night (T61+42)</t>
    <phoneticPr fontId="5" type="noConversion"/>
  </si>
  <si>
    <t xml:space="preserve">relied upon. The workbook is not an appropriate substitute for obtaining an offer from an energy retailer.  The information presented </t>
  </si>
  <si>
    <t>c/per day fixed charges (T61)</t>
    <phoneticPr fontId="5" type="noConversion"/>
  </si>
  <si>
    <t>Single rate and night off-peak (T31+62)</t>
    <phoneticPr fontId="5" type="noConversion"/>
  </si>
  <si>
    <t>TAS</t>
    <phoneticPr fontId="9" type="noConversion"/>
  </si>
  <si>
    <t>Aurora</t>
    <phoneticPr fontId="9" type="noConversion"/>
  </si>
  <si>
    <t>Two rate</t>
    <phoneticPr fontId="9" type="noConversion"/>
  </si>
  <si>
    <t>y</t>
    <phoneticPr fontId="9" type="noConversion"/>
  </si>
  <si>
    <t>n</t>
    <phoneticPr fontId="9" type="noConversion"/>
  </si>
  <si>
    <t>Aurora Energy</t>
    <phoneticPr fontId="9" type="noConversion"/>
  </si>
  <si>
    <t>Regulated</t>
    <phoneticPr fontId="9" type="noConversion"/>
  </si>
  <si>
    <t>Tas-Two rate</t>
    <phoneticPr fontId="9" type="noConversion"/>
  </si>
  <si>
    <t>net</t>
    <phoneticPr fontId="9" type="noConversion"/>
  </si>
  <si>
    <t>TAS</t>
    <phoneticPr fontId="9" type="noConversion"/>
  </si>
  <si>
    <t xml:space="preserve">Workbook 1: Regulated electricity offers </t>
  </si>
  <si>
    <t>July 2017</t>
  </si>
  <si>
    <r>
      <t>Report 5: Tasmanian</t>
    </r>
    <r>
      <rPr>
        <sz val="10"/>
        <rFont val="Arial"/>
        <family val="2"/>
      </rPr>
      <t xml:space="preserve"> Energy Prices July 2017, An update report</t>
    </r>
    <r>
      <rPr>
        <sz val="10"/>
        <rFont val="Verdana"/>
        <family val="2"/>
      </rPr>
      <t xml:space="preserve"> (August 2017)   </t>
    </r>
  </si>
  <si>
    <t>*All spreadsheets except the "Bills" spreadsheets are locked so that tariff rates cannot accidentally be changed.</t>
  </si>
  <si>
    <t xml:space="preserve">*The first spreadsheets (bills) are interactive spreadsheet where quarterly consumption (kWh) and peak/off peak  </t>
  </si>
  <si>
    <t>July 2018</t>
  </si>
  <si>
    <r>
      <t>Report 6: Tasmanian</t>
    </r>
    <r>
      <rPr>
        <sz val="10"/>
        <rFont val="Arial"/>
        <family val="2"/>
      </rPr>
      <t xml:space="preserve"> Energy Prices July 2018, An update report</t>
    </r>
    <r>
      <rPr>
        <sz val="10"/>
        <rFont val="Verdana"/>
        <family val="2"/>
      </rPr>
      <t xml:space="preserve"> (July 2018)   </t>
    </r>
  </si>
  <si>
    <t>July 2019</t>
  </si>
  <si>
    <t>1st Energy</t>
  </si>
  <si>
    <t>TAS</t>
    <phoneticPr fontId="0" type="noConversion"/>
  </si>
  <si>
    <t>TasNetworks</t>
  </si>
  <si>
    <t>Single</t>
    <phoneticPr fontId="0" type="noConversion"/>
  </si>
  <si>
    <t>y</t>
    <phoneticPr fontId="0" type="noConversion"/>
  </si>
  <si>
    <t>n</t>
    <phoneticPr fontId="0" type="noConversion"/>
  </si>
  <si>
    <t>Aurora Energy</t>
    <phoneticPr fontId="0" type="noConversion"/>
  </si>
  <si>
    <t>Regulated</t>
    <phoneticPr fontId="0" type="noConversion"/>
  </si>
  <si>
    <t/>
  </si>
  <si>
    <t>Tas-Single</t>
    <phoneticPr fontId="0" type="noConversion"/>
  </si>
  <si>
    <t>o</t>
    <phoneticPr fontId="0" type="noConversion"/>
  </si>
  <si>
    <t>y</t>
  </si>
  <si>
    <t>DD discount of $18.25 per annum</t>
  </si>
  <si>
    <t>Account credit</t>
  </si>
  <si>
    <t>N</t>
    <phoneticPr fontId="0" type="noConversion"/>
  </si>
  <si>
    <t>https://www.auroraenergy.com.au/sites/default/files/2019-07/Tariff%2031.pdf</t>
  </si>
  <si>
    <t>Unchanged</t>
  </si>
  <si>
    <t>Controlled</t>
    <phoneticPr fontId="0" type="noConversion"/>
  </si>
  <si>
    <t>Tas-Controlled</t>
    <phoneticPr fontId="0" type="noConversion"/>
  </si>
  <si>
    <t>https://www.auroraenergy.com.au/sites/default/files/2019-07/Tariffs%2031%2041.pdf</t>
  </si>
  <si>
    <t>Two rate</t>
    <phoneticPr fontId="0" type="noConversion"/>
  </si>
  <si>
    <t>Tas-Two rate</t>
    <phoneticPr fontId="0" type="noConversion"/>
  </si>
  <si>
    <t>https://www.auroraenergy.com.au/sites/default/files/2019-07/Tariffs%2031%2062.pdf</t>
  </si>
  <si>
    <t>TOU</t>
    <phoneticPr fontId="0" type="noConversion"/>
  </si>
  <si>
    <t>Tas-TOU</t>
    <phoneticPr fontId="0" type="noConversion"/>
  </si>
  <si>
    <t>https://www.auroraenergy.com.au/sites/default/files/2019-07/Tariff%2093.pdf</t>
  </si>
  <si>
    <t>1st Saver</t>
  </si>
  <si>
    <t>Monthly billing.</t>
  </si>
  <si>
    <t>https://www.energymadeeasy.gov.au/offer/923515?utm_source=1st+Energy&amp;utm_campaign=bpi-retailer&amp;utm_content=1ST923515MR</t>
  </si>
  <si>
    <t>Guaranteed discount off bill (%)</t>
  </si>
  <si>
    <t>Guaranteed discount off usage (%)</t>
  </si>
  <si>
    <t>POT discount off bill (%)</t>
  </si>
  <si>
    <t>POT discount off usage (%)</t>
  </si>
  <si>
    <t>Annual bill incl guaranteed discounts (excl GST)</t>
    <phoneticPr fontId="4" type="noConversion"/>
  </si>
  <si>
    <t>Annual bill incl conditional discounts (excl GST)</t>
    <phoneticPr fontId="4" type="noConversion"/>
  </si>
  <si>
    <t>Annual bill incl guaranteed discounts (incl GST)</t>
    <phoneticPr fontId="4" type="noConversion"/>
  </si>
  <si>
    <t>Annual bill incl conditional discounts (incl GST)</t>
    <phoneticPr fontId="4" type="noConversion"/>
  </si>
  <si>
    <t>Contract length (months)</t>
  </si>
  <si>
    <t>Exit fee (yes/no)</t>
  </si>
  <si>
    <t>Annual consumption only</t>
  </si>
  <si>
    <t>Online sign up discount off bill (%)</t>
  </si>
  <si>
    <t>Online sign up discount off usage (%)</t>
  </si>
  <si>
    <t>Home office product? (y/blank)</t>
  </si>
  <si>
    <t>Price fix (months)</t>
  </si>
  <si>
    <t>Price fix (date)</t>
  </si>
  <si>
    <t>Timestamp</t>
    <phoneticPr fontId="7" type="noConversion"/>
  </si>
  <si>
    <t>State</t>
    <phoneticPr fontId="7" type="noConversion"/>
  </si>
  <si>
    <t>DB</t>
    <phoneticPr fontId="7" type="noConversion"/>
  </si>
  <si>
    <t>DB Zone</t>
    <phoneticPr fontId="7" type="noConversion"/>
  </si>
  <si>
    <t>Meter type</t>
    <phoneticPr fontId="7" type="noConversion"/>
  </si>
  <si>
    <t>Effective from</t>
    <phoneticPr fontId="7" type="noConversion"/>
  </si>
  <si>
    <t>Solar (y/n)</t>
    <phoneticPr fontId="7" type="noConversion"/>
  </si>
  <si>
    <t>Restricted eligibility? (n/so/nso)</t>
    <phoneticPr fontId="7" type="noConversion"/>
  </si>
  <si>
    <t>Solar meter fee (c/day)</t>
    <phoneticPr fontId="7" type="noConversion"/>
  </si>
  <si>
    <t>Name</t>
  </si>
  <si>
    <t>Single or peak rate (c/kWh)</t>
  </si>
  <si>
    <t>Peak 1st step (kWh)</t>
    <phoneticPr fontId="7" type="noConversion"/>
  </si>
  <si>
    <t>Peak 2nd rate (c/kWh)</t>
  </si>
  <si>
    <t>Peak 2nd step (kWh)</t>
    <phoneticPr fontId="7" type="noConversion"/>
  </si>
  <si>
    <t>Peak 3rd rate (c/kWh)</t>
  </si>
  <si>
    <t>Peak 3rd step (kWh)</t>
    <phoneticPr fontId="7" type="noConversion"/>
  </si>
  <si>
    <t>Peak 4th rate (c/kWh)</t>
  </si>
  <si>
    <t>Seasonal peak: off-peak rate (c/kWh)</t>
  </si>
  <si>
    <t>Off-peak rate (c/kWh)</t>
  </si>
  <si>
    <t>Off peak 1st step (kWh)</t>
    <phoneticPr fontId="7" type="noConversion"/>
  </si>
  <si>
    <t>Off peak 2nd rate (c/kWh)</t>
    <phoneticPr fontId="7" type="noConversion"/>
  </si>
  <si>
    <t>Off peak 2nd step (kWh)</t>
    <phoneticPr fontId="7" type="noConversion"/>
  </si>
  <si>
    <t>Off peak 3rd rate (c/kWh)</t>
    <phoneticPr fontId="7" type="noConversion"/>
  </si>
  <si>
    <t>Off peak 3rd step (kWh)</t>
    <phoneticPr fontId="7" type="noConversion"/>
  </si>
  <si>
    <t>Off peak 4th rate (c/kWh)</t>
    <phoneticPr fontId="7" type="noConversion"/>
  </si>
  <si>
    <t>Seasonal Off-peak: Off-peak rate (c/kWh)</t>
  </si>
  <si>
    <t>Cont' off peak</t>
  </si>
  <si>
    <t>Cont' off peak 1st step (kWh)</t>
    <phoneticPr fontId="7" type="noConversion"/>
  </si>
  <si>
    <t>Cont' off peak 2nd rate</t>
    <phoneticPr fontId="7" type="noConversion"/>
  </si>
  <si>
    <t>Shoulder (c/kWh)</t>
  </si>
  <si>
    <t>Split week tariff: Shoulder - weekdays (c/kWh)</t>
    <phoneticPr fontId="7" type="noConversion"/>
  </si>
  <si>
    <t>Split week tariff: Shoulder - weekends (c/kWh)</t>
    <phoneticPr fontId="7" type="noConversion"/>
  </si>
  <si>
    <t>Seasonal shoulder: off peak season rate (c/kWh)</t>
  </si>
  <si>
    <t>Minimum monthly demand charged (kW)</t>
    <phoneticPr fontId="7" type="noConversion"/>
  </si>
  <si>
    <t>Peak or single Capacity charge  (c/kVA/day)</t>
  </si>
  <si>
    <t>Off-peak Capacity charge  (c/kVA/day)</t>
  </si>
  <si>
    <t>Time structure Code</t>
    <phoneticPr fontId="7" type="noConversion"/>
  </si>
  <si>
    <t>Seasonal? (y/n)</t>
    <phoneticPr fontId="7" type="noConversion"/>
  </si>
  <si>
    <t>Summer or winter peak (s/w)</t>
    <phoneticPr fontId="7" type="noConversion"/>
  </si>
  <si>
    <t>Number of peak months</t>
    <phoneticPr fontId="7" type="noConversion"/>
  </si>
  <si>
    <t>Max. system capacity (kW)</t>
  </si>
  <si>
    <t>FIT (c/kWh)</t>
    <phoneticPr fontId="7" type="noConversion"/>
  </si>
  <si>
    <t>Peak FIT (c/kWh)</t>
    <phoneticPr fontId="7" type="noConversion"/>
  </si>
  <si>
    <t>Off-peak FIT (c/kWh)</t>
    <phoneticPr fontId="7" type="noConversion"/>
  </si>
  <si>
    <t>Shoulder FIT (c/kWh)</t>
    <phoneticPr fontId="7" type="noConversion"/>
  </si>
  <si>
    <t>Green (y/n/o)</t>
    <phoneticPr fontId="7" type="noConversion"/>
  </si>
  <si>
    <t>Green note</t>
    <phoneticPr fontId="7" type="noConversion"/>
  </si>
  <si>
    <t>Guaranteed discount off bill (%)</t>
    <phoneticPr fontId="7" type="noConversion"/>
  </si>
  <si>
    <t>Guaranteed discount off usage (%)</t>
    <phoneticPr fontId="7" type="noConversion"/>
  </si>
  <si>
    <t>POT discount off bill (%)</t>
    <phoneticPr fontId="7" type="noConversion"/>
  </si>
  <si>
    <t>POT discount off usage (%)</t>
    <phoneticPr fontId="7" type="noConversion"/>
  </si>
  <si>
    <t>DD discount off bill (%)</t>
    <phoneticPr fontId="7" type="noConversion"/>
  </si>
  <si>
    <t>DD discount off usage (%)</t>
    <phoneticPr fontId="7" type="noConversion"/>
  </si>
  <si>
    <t>E-bill discount off bill (%)</t>
  </si>
  <si>
    <t>E-bill discount off usage (%)</t>
  </si>
  <si>
    <t>Dual Fuel discount off bill (%)</t>
    <phoneticPr fontId="7" type="noConversion"/>
  </si>
  <si>
    <t>Dual Fuel discount off usage (%)</t>
    <phoneticPr fontId="7" type="noConversion"/>
  </si>
  <si>
    <t>Contract length (months)</t>
    <phoneticPr fontId="7" type="noConversion"/>
  </si>
  <si>
    <t>ETF (Y/N)</t>
    <phoneticPr fontId="7" type="noConversion"/>
  </si>
  <si>
    <t>Limited benefit period? (months)</t>
    <phoneticPr fontId="7" type="noConversion"/>
  </si>
  <si>
    <t>Other Direct Debit Incentive (y/n)</t>
    <phoneticPr fontId="7" type="noConversion"/>
  </si>
  <si>
    <t>Membership fee ($ per year ex. GST)</t>
  </si>
  <si>
    <t>Other incentives</t>
    <phoneticPr fontId="7" type="noConversion"/>
  </si>
  <si>
    <t>Incentive type</t>
    <phoneticPr fontId="7" type="noConversion"/>
  </si>
  <si>
    <t>Approx. incentive value ($)</t>
    <phoneticPr fontId="7" type="noConversion"/>
  </si>
  <si>
    <t>Dual fuel condition? (Y/N)</t>
    <phoneticPr fontId="7" type="noConversion"/>
  </si>
  <si>
    <t>Comments</t>
    <phoneticPr fontId="7" type="noConversion"/>
  </si>
  <si>
    <t>Source</t>
    <phoneticPr fontId="7" type="noConversion"/>
  </si>
  <si>
    <t>Update status</t>
    <phoneticPr fontId="7" type="noConversion"/>
  </si>
  <si>
    <t>https://www.energymadeeasy.gov.au/offer/923550?utm_source=1st+Energy&amp;utm_campaign=bpi-retailer&amp;utm_content=1ST923550MR</t>
  </si>
  <si>
    <t>https://www.energymadeeasy.gov.au/offer/923518?utm_source=1st+Energy&amp;utm_campaign=bpi-retailer&amp;utm_content=1ST923518MR</t>
  </si>
  <si>
    <t>Heating &amp; hot water (31 + 41)</t>
  </si>
  <si>
    <t>Off peak night (31 + 41 + 61)</t>
  </si>
  <si>
    <t>https://www.energymadeeasy.gov.au/offer/923521?utm_source=1st+Energy&amp;utm_campaign=bpi-retailer&amp;utm_content=1ST923521MR</t>
  </si>
  <si>
    <t>Insert peak (T31) proportion (%):</t>
  </si>
  <si>
    <t>Insert off-peak (T41) proportion (%):</t>
  </si>
  <si>
    <t>Insert off-peak (T61) proportion (%):</t>
  </si>
  <si>
    <t>Off-peak (T41)</t>
  </si>
  <si>
    <t>Off-peak (T61)</t>
  </si>
  <si>
    <r>
      <t>Report 7: Tasmanian</t>
    </r>
    <r>
      <rPr>
        <sz val="10"/>
        <rFont val="Arial"/>
        <family val="2"/>
      </rPr>
      <t xml:space="preserve"> Energy Prices July 2019, An update report</t>
    </r>
    <r>
      <rPr>
        <sz val="10"/>
        <rFont val="Verdana"/>
        <family val="2"/>
      </rPr>
      <t xml:space="preserve"> (September 2019)   </t>
    </r>
  </si>
  <si>
    <t>July 2020</t>
  </si>
  <si>
    <r>
      <t>Report 8: Tasmanian</t>
    </r>
    <r>
      <rPr>
        <sz val="10"/>
        <rFont val="Arial"/>
        <family val="2"/>
      </rPr>
      <t xml:space="preserve"> Energy Prices July 2020, An update report</t>
    </r>
    <r>
      <rPr>
        <sz val="10"/>
        <rFont val="Verdana"/>
        <family val="2"/>
      </rPr>
      <t xml:space="preserve"> (September 2020)   </t>
    </r>
  </si>
  <si>
    <t>https://www.energymadeeasy.gov.au/plan?id=1ST67434MRE1&amp;utm_source=1st%20Energy&amp;utm_campaign=bpi-retailer&amp;utm_medium=retailer&amp;postcode=7000</t>
  </si>
  <si>
    <t>https://www.energymadeeasy.gov.au/plan?id=1ST67435MRE1&amp;utm_source=1st%20Energy&amp;utm_campaign=bpi-retailer&amp;utm_medium=retailer&amp;postcode=7000</t>
  </si>
  <si>
    <t>https://www.auroraenergy.com.au/sites/default/files/2020-07/31-61-ResidentialFlatRate-LightsPower-OffPeak-AUR23723RRE3-EnergyMadeEasy.pdf</t>
  </si>
  <si>
    <t>Controlled</t>
  </si>
  <si>
    <t>1st Plus</t>
  </si>
  <si>
    <t>Tas-Controlled</t>
  </si>
  <si>
    <t>n</t>
  </si>
  <si>
    <t>Guaranteed discount of $100</t>
  </si>
  <si>
    <t>Rebate</t>
  </si>
  <si>
    <t xml:space="preserve">$100 rebate over 12 months.  $50 credit on 6th month of billing and $50 credit on 12th month of billing. </t>
  </si>
  <si>
    <t>https://www.energymadeeasy.gov.au/plan?id=1ST255112MRE1&amp;utm_source=1st%20Energy&amp;utm_campaign=bpi-retailer&amp;utm_medium=retailer&amp;postcode=7000</t>
  </si>
  <si>
    <t>Changed</t>
  </si>
  <si>
    <t>https://www.energymadeeasy.gov.au/plan?id=1ST255111MRE1&amp;utm_source=1st%20Energy&amp;utm_campaign=bpi-retailer&amp;utm_medium=retailer&amp;postcode=7000</t>
  </si>
  <si>
    <t>https://www.energymadeeasy.gov.au/plan?id=1ST255131MRE1&amp;utm_source=1st%20Energy&amp;utm_campaign=bpi-retailer&amp;utm_medium=retailer&amp;postcode=7000</t>
  </si>
  <si>
    <t>DD discount of $20 per annum (5.5 cents per day inc GST)</t>
  </si>
  <si>
    <t>https://www.auroraenergy.com.au/sites/default/files/2021-06/Aurora%20Energy%20Standing%20Offer%20Tariff%20Schedule%20-%2021-22.pdf</t>
  </si>
  <si>
    <t>https://www.energymadeeasy.gov.au/plan?id=AUR23721RRE5&amp;postcode=7000</t>
  </si>
  <si>
    <t>TAS</t>
  </si>
  <si>
    <t>Energy Locals</t>
  </si>
  <si>
    <t>Local Member</t>
  </si>
  <si>
    <t>o</t>
  </si>
  <si>
    <t>Not available</t>
  </si>
  <si>
    <t>https://www.energymadeeasy.gov.au/plan?id=LCL151289MRE&amp;postcode=7000</t>
  </si>
  <si>
    <t>Future X Power</t>
  </si>
  <si>
    <t>Flexi Saver</t>
  </si>
  <si>
    <t>https://www.energymadeeasy.gov.au/plan?id=FXP13779MRE1&amp;utm_source=Future%20X%20Power&amp;utm_campaign=bpi-retailer&amp;utm_medium=retailer&amp;postcode=7000</t>
  </si>
  <si>
    <t>https://www.energymadeeasy.gov.au/plan?id=FXP13798MRE1&amp;utm_source=Future%20X%20Power&amp;utm_campaign=bpi-retailer&amp;utm_medium=retailer&amp;postcode=7000</t>
  </si>
  <si>
    <t>Mandatory shortened billing cycle (months)</t>
  </si>
  <si>
    <t>Single</t>
  </si>
  <si>
    <t>Aurora Energy</t>
  </si>
  <si>
    <t>Regulated</t>
  </si>
  <si>
    <t>Tas-Single</t>
  </si>
  <si>
    <t>N</t>
  </si>
  <si>
    <t>Two rate</t>
  </si>
  <si>
    <t>Tas-Two rate</t>
  </si>
  <si>
    <t>TOU</t>
  </si>
  <si>
    <t>Tas-TOU</t>
  </si>
  <si>
    <t>Retailers:</t>
  </si>
  <si>
    <t>July 2021</t>
  </si>
  <si>
    <t>July 2022</t>
  </si>
  <si>
    <r>
      <t>Report 9: Tasmanian</t>
    </r>
    <r>
      <rPr>
        <sz val="10"/>
        <rFont val="Arial"/>
        <family val="2"/>
      </rPr>
      <t xml:space="preserve"> Energy Prices July 2021, An update report</t>
    </r>
    <r>
      <rPr>
        <sz val="10"/>
        <rFont val="Verdana"/>
        <family val="2"/>
      </rPr>
      <t xml:space="preserve"> (November 2021)   </t>
    </r>
  </si>
  <si>
    <r>
      <t>Report 10: Tasmanian</t>
    </r>
    <r>
      <rPr>
        <sz val="10"/>
        <rFont val="Arial"/>
        <family val="2"/>
      </rPr>
      <t xml:space="preserve"> Energy Prices July 2022, An update report</t>
    </r>
    <r>
      <rPr>
        <sz val="10"/>
        <rFont val="Verdana"/>
        <family val="2"/>
      </rPr>
      <t xml:space="preserve"> (October 2022)   </t>
    </r>
  </si>
  <si>
    <t>https://www.auroraenergy.com.au/sites/default/files/2022-07/AuroraEnergy-2022-StandingOfferTariffSchedule.pdf</t>
  </si>
  <si>
    <t>https://www.energymadeeasy.gov.au/plan?id=1ST410497MRE1&amp;postcode=7000</t>
  </si>
  <si>
    <t>Free membership for first 6 months, which is credited to the account after 6 months</t>
  </si>
  <si>
    <t>https://www.energymadeeasy.gov.au/plan?id=LCL431794MRE1&amp;postcode=7000</t>
  </si>
  <si>
    <t>July 2023</t>
  </si>
  <si>
    <t>*Regulated electricity offers from July 2009 to July 2023 (inc GST)</t>
  </si>
  <si>
    <r>
      <t>Report 11: Tasmanian</t>
    </r>
    <r>
      <rPr>
        <sz val="10"/>
        <rFont val="Arial"/>
        <family val="2"/>
      </rPr>
      <t xml:space="preserve"> Energy Prices July 2023, An update report</t>
    </r>
    <r>
      <rPr>
        <sz val="10"/>
        <rFont val="Verdana"/>
        <family val="2"/>
      </rPr>
      <t xml:space="preserve"> (October 2023)   </t>
    </r>
  </si>
  <si>
    <t>Workbook 1: Regulated and market electricity offers July 2009 - July 2023</t>
  </si>
  <si>
    <t>Workbook 2: Gas market offers post July 2013 - July 2023</t>
  </si>
  <si>
    <t>Workbook 3: Solar offers post July 2016 - July 2023</t>
  </si>
  <si>
    <t xml:space="preserve">The Tasmanian Tariff-Tracking project has produced 3 workbooks and 11 reports: </t>
  </si>
  <si>
    <t>Rebate of $50</t>
  </si>
  <si>
    <t xml:space="preserve">$50 rebate over 12 months.  $25 credit on 6th month of billing and $25 credit on 12th month of billing. </t>
  </si>
  <si>
    <t>https://www.energymadeeasy.gov.au/plan?id=1ST630564MRE1&amp;postcode=7000</t>
  </si>
  <si>
    <t>https://www.energymadeeasy.gov.au/plan?id=1ST630568MRE1&amp;postcode=7000</t>
  </si>
  <si>
    <t>https://www.energymadeeasy.gov.au/plan?id=LCL569583MRE3&amp;postcode=7000</t>
  </si>
  <si>
    <t>NEW</t>
  </si>
  <si>
    <t>https://www.energymadeeasy.gov.au/plan?id=LCL569582MRE3&amp;postcode=7000</t>
  </si>
  <si>
    <t>CovaU</t>
  </si>
  <si>
    <t>Freedom</t>
  </si>
  <si>
    <t>https://www.energymadeeasy.gov.au/plan?id=COV637127MRE2&amp;postcode=7000</t>
  </si>
  <si>
    <t>https://www.energymadeeasy.gov.au/plan?id=COV637128MRE2&amp;postcode=7000</t>
  </si>
  <si>
    <t>https://www.energymadeeasy.gov.au/plan?id=AUR23721RRE7&amp;postcode=7000</t>
  </si>
  <si>
    <t>https://www.energymadeeasy.gov.au/plan?id=AUR23718RRE7&amp;postcode=7000</t>
  </si>
  <si>
    <t>https://www.energymadeeasy.gov.au/plan?id=AUR23720RRE7&amp;postcode=7000</t>
  </si>
  <si>
    <t>https://www.energymadeeasy.gov.au/plan?id=AUR23722RRE7&amp;postcode=7000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</si>
</sst>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0"/>
    <numFmt numFmtId="165" formatCode="_(* #,##0_);_(* \(#,##0\);_(* &quot;-&quot;??_);_(@_)"/>
  </numFmts>
  <fonts count="30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1"/>
      <color indexed="12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11"/>
      <color indexed="57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10"/>
      <name val="Verdana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18"/>
      <name val="Arial"/>
      <family val="2"/>
    </font>
    <font>
      <sz val="10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u/>
      <sz val="10"/>
      <color theme="10"/>
      <name val="Verdana"/>
      <family val="2"/>
    </font>
    <font>
      <sz val="10"/>
      <color rgb="FF000000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sz val="10"/>
      <color theme="0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</fonts>
  <fills count="3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7A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20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248">
    <xf numFmtId="0" fontId="0" fillId="0" borderId="0" xfId="0"/>
    <xf numFmtId="0" fontId="6" fillId="0" borderId="0" xfId="0" applyFont="1"/>
    <xf numFmtId="0" fontId="7" fillId="4" borderId="1" xfId="0" applyFont="1" applyFill="1" applyBorder="1"/>
    <xf numFmtId="0" fontId="8" fillId="0" borderId="2" xfId="0" applyFont="1" applyBorder="1"/>
    <xf numFmtId="0" fontId="0" fillId="0" borderId="2" xfId="0" applyBorder="1"/>
    <xf numFmtId="0" fontId="0" fillId="2" borderId="2" xfId="0" applyFill="1" applyBorder="1"/>
    <xf numFmtId="0" fontId="0" fillId="2" borderId="0" xfId="0" applyFill="1"/>
    <xf numFmtId="0" fontId="8" fillId="0" borderId="0" xfId="0" applyFont="1"/>
    <xf numFmtId="0" fontId="9" fillId="0" borderId="0" xfId="0" applyFont="1"/>
    <xf numFmtId="0" fontId="0" fillId="4" borderId="0" xfId="0" applyFill="1"/>
    <xf numFmtId="0" fontId="10" fillId="5" borderId="0" xfId="0" applyFont="1" applyFill="1" applyProtection="1">
      <protection hidden="1"/>
    </xf>
    <xf numFmtId="0" fontId="12" fillId="5" borderId="0" xfId="0" applyFont="1" applyFill="1" applyProtection="1">
      <protection hidden="1"/>
    </xf>
    <xf numFmtId="0" fontId="13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14" fillId="5" borderId="0" xfId="0" applyFont="1" applyFill="1" applyProtection="1">
      <protection hidden="1"/>
    </xf>
    <xf numFmtId="0" fontId="0" fillId="0" borderId="0" xfId="0" applyProtection="1">
      <protection hidden="1"/>
    </xf>
    <xf numFmtId="0" fontId="6" fillId="5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0" fillId="4" borderId="1" xfId="0" applyFill="1" applyBorder="1" applyProtection="1">
      <protection hidden="1"/>
    </xf>
    <xf numFmtId="0" fontId="14" fillId="0" borderId="0" xfId="0" applyFont="1" applyProtection="1">
      <protection hidden="1"/>
    </xf>
    <xf numFmtId="0" fontId="0" fillId="6" borderId="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7" borderId="1" xfId="0" applyFill="1" applyBorder="1" applyProtection="1">
      <protection hidden="1"/>
    </xf>
    <xf numFmtId="0" fontId="0" fillId="8" borderId="1" xfId="0" applyFill="1" applyBorder="1" applyProtection="1">
      <protection hidden="1"/>
    </xf>
    <xf numFmtId="0" fontId="7" fillId="6" borderId="1" xfId="0" applyFont="1" applyFill="1" applyBorder="1"/>
    <xf numFmtId="0" fontId="7" fillId="3" borderId="1" xfId="0" applyFont="1" applyFill="1" applyBorder="1"/>
    <xf numFmtId="0" fontId="7" fillId="7" borderId="1" xfId="0" applyFont="1" applyFill="1" applyBorder="1"/>
    <xf numFmtId="0" fontId="7" fillId="8" borderId="1" xfId="0" applyFont="1" applyFill="1" applyBorder="1"/>
    <xf numFmtId="0" fontId="4" fillId="2" borderId="0" xfId="0" applyFont="1" applyFill="1"/>
    <xf numFmtId="0" fontId="7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14" fillId="9" borderId="0" xfId="0" applyFont="1" applyFill="1" applyProtection="1">
      <protection locked="0"/>
    </xf>
    <xf numFmtId="0" fontId="8" fillId="0" borderId="0" xfId="0" applyFont="1" applyProtection="1">
      <protection hidden="1"/>
    </xf>
    <xf numFmtId="0" fontId="14" fillId="2" borderId="0" xfId="0" applyFont="1" applyFill="1" applyProtection="1">
      <protection hidden="1"/>
    </xf>
    <xf numFmtId="2" fontId="14" fillId="9" borderId="0" xfId="0" applyNumberFormat="1" applyFont="1" applyFill="1" applyProtection="1">
      <protection locked="0"/>
    </xf>
    <xf numFmtId="0" fontId="16" fillId="5" borderId="7" xfId="0" applyFont="1" applyFill="1" applyBorder="1" applyProtection="1">
      <protection hidden="1"/>
    </xf>
    <xf numFmtId="0" fontId="2" fillId="5" borderId="8" xfId="0" applyFont="1" applyFill="1" applyBorder="1" applyProtection="1">
      <protection hidden="1"/>
    </xf>
    <xf numFmtId="0" fontId="2" fillId="5" borderId="4" xfId="0" applyFont="1" applyFill="1" applyBorder="1" applyProtection="1">
      <protection hidden="1"/>
    </xf>
    <xf numFmtId="0" fontId="2" fillId="5" borderId="0" xfId="0" applyFont="1" applyFill="1" applyProtection="1">
      <protection hidden="1"/>
    </xf>
    <xf numFmtId="0" fontId="2" fillId="5" borderId="5" xfId="0" applyFont="1" applyFill="1" applyBorder="1" applyProtection="1">
      <protection hidden="1"/>
    </xf>
    <xf numFmtId="0" fontId="2" fillId="5" borderId="10" xfId="0" applyFont="1" applyFill="1" applyBorder="1" applyProtection="1">
      <protection hidden="1"/>
    </xf>
    <xf numFmtId="0" fontId="2" fillId="5" borderId="11" xfId="0" applyFont="1" applyFill="1" applyBorder="1" applyProtection="1">
      <protection hidden="1"/>
    </xf>
    <xf numFmtId="0" fontId="2" fillId="5" borderId="9" xfId="0" applyFont="1" applyFill="1" applyBorder="1" applyProtection="1">
      <protection hidden="1"/>
    </xf>
    <xf numFmtId="2" fontId="0" fillId="0" borderId="0" xfId="0" applyNumberFormat="1" applyProtection="1">
      <protection hidden="1"/>
    </xf>
    <xf numFmtId="0" fontId="0" fillId="2" borderId="0" xfId="0" applyFill="1" applyProtection="1">
      <protection hidden="1"/>
    </xf>
    <xf numFmtId="3" fontId="3" fillId="2" borderId="0" xfId="0" applyNumberFormat="1" applyFont="1" applyFill="1" applyProtection="1">
      <protection hidden="1"/>
    </xf>
    <xf numFmtId="2" fontId="14" fillId="0" borderId="0" xfId="0" applyNumberFormat="1" applyFont="1" applyProtection="1">
      <protection hidden="1"/>
    </xf>
    <xf numFmtId="3" fontId="3" fillId="0" borderId="0" xfId="0" applyNumberFormat="1" applyFont="1" applyProtection="1">
      <protection hidden="1"/>
    </xf>
    <xf numFmtId="0" fontId="2" fillId="5" borderId="12" xfId="0" applyFont="1" applyFill="1" applyBorder="1" applyProtection="1">
      <protection hidden="1"/>
    </xf>
    <xf numFmtId="0" fontId="6" fillId="0" borderId="6" xfId="0" applyFont="1" applyBorder="1" applyProtection="1">
      <protection hidden="1"/>
    </xf>
    <xf numFmtId="49" fontId="15" fillId="4" borderId="3" xfId="0" applyNumberFormat="1" applyFont="1" applyFill="1" applyBorder="1" applyProtection="1">
      <protection hidden="1"/>
    </xf>
    <xf numFmtId="49" fontId="15" fillId="6" borderId="3" xfId="0" applyNumberFormat="1" applyFont="1" applyFill="1" applyBorder="1" applyProtection="1">
      <protection hidden="1"/>
    </xf>
    <xf numFmtId="49" fontId="6" fillId="3" borderId="3" xfId="0" applyNumberFormat="1" applyFont="1" applyFill="1" applyBorder="1" applyProtection="1">
      <protection hidden="1"/>
    </xf>
    <xf numFmtId="49" fontId="6" fillId="7" borderId="3" xfId="0" applyNumberFormat="1" applyFont="1" applyFill="1" applyBorder="1" applyProtection="1">
      <protection hidden="1"/>
    </xf>
    <xf numFmtId="49" fontId="15" fillId="8" borderId="13" xfId="0" applyNumberFormat="1" applyFont="1" applyFill="1" applyBorder="1" applyProtection="1">
      <protection hidden="1"/>
    </xf>
    <xf numFmtId="0" fontId="0" fillId="5" borderId="10" xfId="0" applyFill="1" applyBorder="1" applyProtection="1">
      <protection hidden="1"/>
    </xf>
    <xf numFmtId="0" fontId="0" fillId="5" borderId="11" xfId="0" applyFill="1" applyBorder="1" applyProtection="1">
      <protection hidden="1"/>
    </xf>
    <xf numFmtId="0" fontId="0" fillId="5" borderId="12" xfId="0" applyFill="1" applyBorder="1" applyProtection="1">
      <protection hidden="1"/>
    </xf>
    <xf numFmtId="0" fontId="0" fillId="9" borderId="0" xfId="0" applyFill="1" applyProtection="1">
      <protection hidden="1"/>
    </xf>
    <xf numFmtId="49" fontId="6" fillId="10" borderId="3" xfId="0" applyNumberFormat="1" applyFont="1" applyFill="1" applyBorder="1" applyProtection="1">
      <protection hidden="1"/>
    </xf>
    <xf numFmtId="0" fontId="0" fillId="10" borderId="1" xfId="0" applyFill="1" applyBorder="1" applyProtection="1">
      <protection hidden="1"/>
    </xf>
    <xf numFmtId="0" fontId="7" fillId="10" borderId="1" xfId="0" applyFont="1" applyFill="1" applyBorder="1"/>
    <xf numFmtId="0" fontId="0" fillId="10" borderId="1" xfId="0" applyFill="1" applyBorder="1"/>
    <xf numFmtId="0" fontId="14" fillId="9" borderId="0" xfId="0" applyFont="1" applyFill="1" applyProtection="1">
      <protection hidden="1"/>
    </xf>
    <xf numFmtId="2" fontId="14" fillId="9" borderId="0" xfId="0" applyNumberFormat="1" applyFont="1" applyFill="1" applyProtection="1">
      <protection hidden="1"/>
    </xf>
    <xf numFmtId="49" fontId="15" fillId="11" borderId="3" xfId="0" applyNumberFormat="1" applyFont="1" applyFill="1" applyBorder="1" applyProtection="1">
      <protection hidden="1"/>
    </xf>
    <xf numFmtId="0" fontId="17" fillId="5" borderId="0" xfId="0" applyFont="1" applyFill="1" applyProtection="1">
      <protection hidden="1"/>
    </xf>
    <xf numFmtId="0" fontId="0" fillId="11" borderId="1" xfId="0" applyFill="1" applyBorder="1" applyProtection="1">
      <protection hidden="1"/>
    </xf>
    <xf numFmtId="0" fontId="7" fillId="11" borderId="1" xfId="0" applyFont="1" applyFill="1" applyBorder="1"/>
    <xf numFmtId="0" fontId="0" fillId="11" borderId="1" xfId="0" applyFill="1" applyBorder="1"/>
    <xf numFmtId="164" fontId="0" fillId="0" borderId="0" xfId="0" applyNumberFormat="1"/>
    <xf numFmtId="3" fontId="0" fillId="0" borderId="0" xfId="0" applyNumberFormat="1" applyProtection="1">
      <protection hidden="1"/>
    </xf>
    <xf numFmtId="0" fontId="0" fillId="13" borderId="17" xfId="0" applyFill="1" applyBorder="1"/>
    <xf numFmtId="14" fontId="0" fillId="3" borderId="17" xfId="0" applyNumberFormat="1" applyFill="1" applyBorder="1"/>
    <xf numFmtId="14" fontId="0" fillId="0" borderId="17" xfId="0" applyNumberFormat="1" applyBorder="1" applyAlignment="1">
      <alignment horizontal="left"/>
    </xf>
    <xf numFmtId="0" fontId="0" fillId="0" borderId="17" xfId="0" applyBorder="1"/>
    <xf numFmtId="14" fontId="0" fillId="0" borderId="17" xfId="0" applyNumberFormat="1" applyBorder="1"/>
    <xf numFmtId="0" fontId="0" fillId="0" borderId="17" xfId="0" applyBorder="1" applyAlignment="1">
      <alignment horizontal="center"/>
    </xf>
    <xf numFmtId="1" fontId="0" fillId="0" borderId="17" xfId="0" applyNumberFormat="1" applyBorder="1"/>
    <xf numFmtId="0" fontId="0" fillId="0" borderId="17" xfId="0" applyBorder="1" applyAlignment="1">
      <alignment horizontal="right"/>
    </xf>
    <xf numFmtId="0" fontId="0" fillId="13" borderId="0" xfId="0" applyFill="1" applyAlignment="1">
      <alignment horizontal="right" wrapText="1"/>
    </xf>
    <xf numFmtId="0" fontId="0" fillId="13" borderId="0" xfId="0" applyFill="1" applyAlignment="1">
      <alignment horizontal="left" wrapText="1"/>
    </xf>
    <xf numFmtId="0" fontId="0" fillId="13" borderId="0" xfId="0" applyFill="1" applyAlignment="1">
      <alignment wrapText="1"/>
    </xf>
    <xf numFmtId="0" fontId="0" fillId="13" borderId="0" xfId="0" applyFill="1" applyAlignment="1">
      <alignment horizontal="center" wrapText="1"/>
    </xf>
    <xf numFmtId="0" fontId="0" fillId="13" borderId="15" xfId="0" applyFill="1" applyBorder="1" applyAlignment="1">
      <alignment wrapText="1"/>
    </xf>
    <xf numFmtId="0" fontId="0" fillId="2" borderId="14" xfId="0" applyFill="1" applyBorder="1" applyAlignment="1">
      <alignment horizontal="right" wrapText="1"/>
    </xf>
    <xf numFmtId="0" fontId="0" fillId="14" borderId="0" xfId="0" applyFill="1" applyAlignment="1">
      <alignment horizontal="right" wrapText="1"/>
    </xf>
    <xf numFmtId="0" fontId="0" fillId="14" borderId="15" xfId="0" applyFill="1" applyBorder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5" borderId="16" xfId="0" applyFill="1" applyBorder="1" applyAlignment="1">
      <alignment horizontal="right" wrapText="1"/>
    </xf>
    <xf numFmtId="0" fontId="0" fillId="15" borderId="0" xfId="0" applyFill="1" applyAlignment="1">
      <alignment horizontal="right" wrapText="1"/>
    </xf>
    <xf numFmtId="0" fontId="0" fillId="16" borderId="0" xfId="0" applyFill="1" applyAlignment="1">
      <alignment horizontal="right" wrapText="1"/>
    </xf>
    <xf numFmtId="0" fontId="0" fillId="17" borderId="14" xfId="0" applyFill="1" applyBorder="1" applyAlignment="1">
      <alignment horizontal="right" wrapText="1"/>
    </xf>
    <xf numFmtId="0" fontId="0" fillId="18" borderId="0" xfId="0" applyFill="1" applyAlignment="1">
      <alignment horizontal="center" wrapText="1"/>
    </xf>
    <xf numFmtId="0" fontId="0" fillId="18" borderId="15" xfId="0" applyFill="1" applyBorder="1" applyAlignment="1">
      <alignment horizontal="center" wrapText="1"/>
    </xf>
    <xf numFmtId="0" fontId="0" fillId="3" borderId="0" xfId="0" applyFill="1" applyAlignment="1">
      <alignment horizontal="right" wrapText="1"/>
    </xf>
    <xf numFmtId="0" fontId="0" fillId="3" borderId="15" xfId="0" applyFill="1" applyBorder="1" applyAlignment="1">
      <alignment horizontal="center" wrapText="1"/>
    </xf>
    <xf numFmtId="0" fontId="18" fillId="12" borderId="0" xfId="0" applyFont="1" applyFill="1" applyProtection="1">
      <protection hidden="1"/>
    </xf>
    <xf numFmtId="0" fontId="17" fillId="12" borderId="0" xfId="0" applyFont="1" applyFill="1" applyProtection="1">
      <protection hidden="1"/>
    </xf>
    <xf numFmtId="0" fontId="19" fillId="5" borderId="7" xfId="0" applyFont="1" applyFill="1" applyBorder="1" applyProtection="1">
      <protection hidden="1"/>
    </xf>
    <xf numFmtId="0" fontId="18" fillId="5" borderId="8" xfId="0" applyFont="1" applyFill="1" applyBorder="1" applyProtection="1">
      <protection hidden="1"/>
    </xf>
    <xf numFmtId="0" fontId="18" fillId="5" borderId="9" xfId="0" applyFont="1" applyFill="1" applyBorder="1" applyProtection="1">
      <protection hidden="1"/>
    </xf>
    <xf numFmtId="0" fontId="18" fillId="5" borderId="4" xfId="0" applyFont="1" applyFill="1" applyBorder="1" applyProtection="1">
      <protection hidden="1"/>
    </xf>
    <xf numFmtId="0" fontId="18" fillId="5" borderId="0" xfId="0" applyFont="1" applyFill="1" applyProtection="1">
      <protection hidden="1"/>
    </xf>
    <xf numFmtId="0" fontId="18" fillId="5" borderId="5" xfId="0" applyFont="1" applyFill="1" applyBorder="1" applyProtection="1">
      <protection hidden="1"/>
    </xf>
    <xf numFmtId="0" fontId="0" fillId="12" borderId="0" xfId="0" applyFill="1" applyProtection="1">
      <protection hidden="1"/>
    </xf>
    <xf numFmtId="4" fontId="18" fillId="5" borderId="8" xfId="0" applyNumberFormat="1" applyFont="1" applyFill="1" applyBorder="1" applyProtection="1">
      <protection hidden="1"/>
    </xf>
    <xf numFmtId="3" fontId="17" fillId="5" borderId="8" xfId="0" applyNumberFormat="1" applyFont="1" applyFill="1" applyBorder="1" applyProtection="1">
      <protection hidden="1"/>
    </xf>
    <xf numFmtId="4" fontId="18" fillId="5" borderId="0" xfId="0" applyNumberFormat="1" applyFont="1" applyFill="1" applyProtection="1">
      <protection hidden="1"/>
    </xf>
    <xf numFmtId="3" fontId="17" fillId="5" borderId="0" xfId="0" applyNumberFormat="1" applyFont="1" applyFill="1" applyProtection="1">
      <protection hidden="1"/>
    </xf>
    <xf numFmtId="9" fontId="17" fillId="9" borderId="0" xfId="0" applyNumberFormat="1" applyFont="1" applyFill="1" applyProtection="1">
      <protection locked="0"/>
    </xf>
    <xf numFmtId="14" fontId="0" fillId="5" borderId="11" xfId="0" applyNumberFormat="1" applyFill="1" applyBorder="1" applyProtection="1">
      <protection hidden="1"/>
    </xf>
    <xf numFmtId="2" fontId="0" fillId="5" borderId="11" xfId="0" applyNumberFormat="1" applyFill="1" applyBorder="1" applyProtection="1">
      <protection hidden="1"/>
    </xf>
    <xf numFmtId="3" fontId="1" fillId="5" borderId="11" xfId="0" applyNumberFormat="1" applyFont="1" applyFill="1" applyBorder="1" applyProtection="1">
      <protection hidden="1"/>
    </xf>
    <xf numFmtId="49" fontId="6" fillId="12" borderId="3" xfId="0" applyNumberFormat="1" applyFont="1" applyFill="1" applyBorder="1" applyProtection="1">
      <protection hidden="1"/>
    </xf>
    <xf numFmtId="3" fontId="14" fillId="9" borderId="0" xfId="0" applyNumberFormat="1" applyFont="1" applyFill="1" applyProtection="1">
      <protection locked="0"/>
    </xf>
    <xf numFmtId="0" fontId="0" fillId="0" borderId="10" xfId="0" applyBorder="1" applyProtection="1">
      <protection hidden="1"/>
    </xf>
    <xf numFmtId="14" fontId="0" fillId="0" borderId="11" xfId="0" applyNumberFormat="1" applyBorder="1" applyProtection="1">
      <protection hidden="1"/>
    </xf>
    <xf numFmtId="2" fontId="0" fillId="0" borderId="11" xfId="0" applyNumberFormat="1" applyBorder="1" applyProtection="1">
      <protection hidden="1"/>
    </xf>
    <xf numFmtId="3" fontId="1" fillId="0" borderId="11" xfId="0" applyNumberFormat="1" applyFont="1" applyBorder="1" applyProtection="1">
      <protection hidden="1"/>
    </xf>
    <xf numFmtId="0" fontId="0" fillId="0" borderId="18" xfId="0" applyBorder="1" applyAlignment="1">
      <alignment horizontal="center"/>
    </xf>
    <xf numFmtId="0" fontId="18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17" fillId="19" borderId="0" xfId="0" applyFont="1" applyFill="1" applyProtection="1">
      <protection hidden="1"/>
    </xf>
    <xf numFmtId="49" fontId="6" fillId="19" borderId="3" xfId="0" applyNumberFormat="1" applyFont="1" applyFill="1" applyBorder="1" applyProtection="1">
      <protection hidden="1"/>
    </xf>
    <xf numFmtId="49" fontId="6" fillId="20" borderId="3" xfId="0" applyNumberFormat="1" applyFont="1" applyFill="1" applyBorder="1" applyProtection="1">
      <protection hidden="1"/>
    </xf>
    <xf numFmtId="0" fontId="18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17" fillId="20" borderId="0" xfId="0" applyFont="1" applyFill="1" applyProtection="1">
      <protection hidden="1"/>
    </xf>
    <xf numFmtId="164" fontId="0" fillId="0" borderId="17" xfId="0" applyNumberFormat="1" applyBorder="1"/>
    <xf numFmtId="2" fontId="0" fillId="0" borderId="17" xfId="0" applyNumberFormat="1" applyBorder="1"/>
    <xf numFmtId="0" fontId="18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17" fillId="21" borderId="0" xfId="0" applyFont="1" applyFill="1" applyProtection="1">
      <protection hidden="1"/>
    </xf>
    <xf numFmtId="14" fontId="0" fillId="21" borderId="0" xfId="0" applyNumberFormat="1" applyFill="1" applyProtection="1">
      <protection hidden="1"/>
    </xf>
    <xf numFmtId="2" fontId="0" fillId="21" borderId="0" xfId="0" applyNumberFormat="1" applyFill="1" applyProtection="1">
      <protection hidden="1"/>
    </xf>
    <xf numFmtId="3" fontId="1" fillId="21" borderId="0" xfId="0" applyNumberFormat="1" applyFont="1" applyFill="1" applyProtection="1">
      <protection hidden="1"/>
    </xf>
    <xf numFmtId="49" fontId="6" fillId="21" borderId="3" xfId="0" applyNumberFormat="1" applyFont="1" applyFill="1" applyBorder="1" applyProtection="1">
      <protection hidden="1"/>
    </xf>
    <xf numFmtId="0" fontId="2" fillId="0" borderId="17" xfId="0" applyFont="1" applyBorder="1"/>
    <xf numFmtId="14" fontId="2" fillId="0" borderId="17" xfId="0" applyNumberFormat="1" applyFont="1" applyBorder="1"/>
    <xf numFmtId="2" fontId="2" fillId="0" borderId="17" xfId="0" applyNumberFormat="1" applyFont="1" applyBorder="1"/>
    <xf numFmtId="0" fontId="2" fillId="0" borderId="17" xfId="0" applyFont="1" applyBorder="1" applyAlignment="1">
      <alignment horizontal="center"/>
    </xf>
    <xf numFmtId="0" fontId="0" fillId="0" borderId="17" xfId="0" applyBorder="1" applyAlignment="1">
      <alignment horizontal="left"/>
    </xf>
    <xf numFmtId="14" fontId="0" fillId="0" borderId="0" xfId="0" applyNumberFormat="1" applyProtection="1">
      <protection hidden="1"/>
    </xf>
    <xf numFmtId="2" fontId="0" fillId="22" borderId="11" xfId="0" applyNumberFormat="1" applyFill="1" applyBorder="1" applyProtection="1">
      <protection hidden="1"/>
    </xf>
    <xf numFmtId="0" fontId="0" fillId="23" borderId="0" xfId="0" applyFill="1" applyAlignment="1">
      <alignment horizontal="center" wrapText="1"/>
    </xf>
    <xf numFmtId="0" fontId="0" fillId="23" borderId="15" xfId="0" applyFill="1" applyBorder="1" applyAlignment="1">
      <alignment horizontal="right" wrapText="1"/>
    </xf>
    <xf numFmtId="0" fontId="0" fillId="16" borderId="0" xfId="0" applyFill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4" borderId="15" xfId="0" applyFill="1" applyBorder="1" applyAlignment="1">
      <alignment horizontal="center" wrapText="1"/>
    </xf>
    <xf numFmtId="0" fontId="2" fillId="16" borderId="0" xfId="0" applyFont="1" applyFill="1" applyAlignment="1">
      <alignment horizontal="center" wrapText="1"/>
    </xf>
    <xf numFmtId="0" fontId="2" fillId="14" borderId="15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wrapText="1"/>
    </xf>
    <xf numFmtId="2" fontId="2" fillId="2" borderId="14" xfId="0" applyNumberFormat="1" applyFont="1" applyFill="1" applyBorder="1" applyAlignment="1">
      <alignment horizontal="right" wrapText="1"/>
    </xf>
    <xf numFmtId="2" fontId="2" fillId="14" borderId="0" xfId="0" applyNumberFormat="1" applyFont="1" applyFill="1" applyAlignment="1">
      <alignment horizontal="right" wrapText="1"/>
    </xf>
    <xf numFmtId="2" fontId="2" fillId="14" borderId="15" xfId="0" applyNumberFormat="1" applyFont="1" applyFill="1" applyBorder="1" applyAlignment="1">
      <alignment horizontal="right" wrapText="1"/>
    </xf>
    <xf numFmtId="2" fontId="2" fillId="10" borderId="0" xfId="0" applyNumberFormat="1" applyFont="1" applyFill="1" applyAlignment="1">
      <alignment horizontal="right" wrapText="1"/>
    </xf>
    <xf numFmtId="2" fontId="0" fillId="10" borderId="0" xfId="0" applyNumberFormat="1" applyFill="1" applyAlignment="1">
      <alignment horizontal="right" wrapText="1"/>
    </xf>
    <xf numFmtId="2" fontId="2" fillId="15" borderId="16" xfId="0" applyNumberFormat="1" applyFont="1" applyFill="1" applyBorder="1" applyAlignment="1">
      <alignment horizontal="right" wrapText="1"/>
    </xf>
    <xf numFmtId="2" fontId="2" fillId="16" borderId="0" xfId="0" applyNumberFormat="1" applyFont="1" applyFill="1" applyAlignment="1">
      <alignment horizontal="right" wrapText="1"/>
    </xf>
    <xf numFmtId="0" fontId="0" fillId="24" borderId="0" xfId="0" applyFill="1" applyAlignment="1">
      <alignment horizontal="right" wrapText="1"/>
    </xf>
    <xf numFmtId="2" fontId="2" fillId="24" borderId="0" xfId="0" applyNumberFormat="1" applyFont="1" applyFill="1" applyAlignment="1">
      <alignment horizontal="right" wrapText="1"/>
    </xf>
    <xf numFmtId="0" fontId="0" fillId="3" borderId="0" xfId="0" applyFill="1" applyAlignment="1">
      <alignment horizontal="center" wrapText="1"/>
    </xf>
    <xf numFmtId="1" fontId="0" fillId="0" borderId="11" xfId="0" applyNumberFormat="1" applyBorder="1" applyProtection="1">
      <protection hidden="1"/>
    </xf>
    <xf numFmtId="2" fontId="0" fillId="22" borderId="0" xfId="0" applyNumberFormat="1" applyFill="1" applyProtection="1">
      <protection hidden="1"/>
    </xf>
    <xf numFmtId="1" fontId="0" fillId="0" borderId="0" xfId="0" applyNumberFormat="1" applyProtection="1">
      <protection hidden="1"/>
    </xf>
    <xf numFmtId="3" fontId="1" fillId="22" borderId="0" xfId="0" applyNumberFormat="1" applyFont="1" applyFill="1" applyProtection="1">
      <protection hidden="1"/>
    </xf>
    <xf numFmtId="3" fontId="1" fillId="2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3" fontId="1" fillId="22" borderId="11" xfId="0" applyNumberFormat="1" applyFont="1" applyFill="1" applyBorder="1" applyProtection="1">
      <protection hidden="1"/>
    </xf>
    <xf numFmtId="3" fontId="1" fillId="2" borderId="11" xfId="0" applyNumberFormat="1" applyFont="1" applyFill="1" applyBorder="1" applyProtection="1">
      <protection hidden="1"/>
    </xf>
    <xf numFmtId="0" fontId="18" fillId="5" borderId="0" xfId="0" applyFont="1" applyFill="1" applyAlignment="1" applyProtection="1">
      <alignment horizontal="center"/>
      <protection hidden="1"/>
    </xf>
    <xf numFmtId="0" fontId="18" fillId="5" borderId="5" xfId="0" applyFont="1" applyFill="1" applyBorder="1" applyAlignment="1" applyProtection="1">
      <alignment horizontal="center"/>
      <protection hidden="1"/>
    </xf>
    <xf numFmtId="0" fontId="18" fillId="5" borderId="11" xfId="0" applyFont="1" applyFill="1" applyBorder="1" applyAlignment="1" applyProtection="1">
      <alignment horizontal="center"/>
      <protection hidden="1"/>
    </xf>
    <xf numFmtId="0" fontId="18" fillId="5" borderId="12" xfId="0" applyFont="1" applyFill="1" applyBorder="1" applyAlignment="1" applyProtection="1">
      <alignment horizontal="center"/>
      <protection hidden="1"/>
    </xf>
    <xf numFmtId="14" fontId="0" fillId="5" borderId="0" xfId="0" applyNumberFormat="1" applyFill="1" applyProtection="1">
      <protection hidden="1"/>
    </xf>
    <xf numFmtId="2" fontId="0" fillId="5" borderId="0" xfId="0" applyNumberFormat="1" applyFill="1" applyProtection="1">
      <protection hidden="1"/>
    </xf>
    <xf numFmtId="2" fontId="0" fillId="0" borderId="0" xfId="0" applyNumberFormat="1"/>
    <xf numFmtId="0" fontId="23" fillId="0" borderId="0" xfId="2"/>
    <xf numFmtId="165" fontId="0" fillId="22" borderId="0" xfId="1" applyNumberFormat="1" applyFont="1" applyFill="1" applyBorder="1" applyProtection="1">
      <protection hidden="1"/>
    </xf>
    <xf numFmtId="165" fontId="0" fillId="22" borderId="11" xfId="1" applyNumberFormat="1" applyFont="1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18" fillId="25" borderId="8" xfId="0" applyFont="1" applyFill="1" applyBorder="1" applyProtection="1">
      <protection hidden="1"/>
    </xf>
    <xf numFmtId="0" fontId="18" fillId="25" borderId="0" xfId="0" applyFont="1" applyFill="1" applyProtection="1">
      <protection hidden="1"/>
    </xf>
    <xf numFmtId="4" fontId="18" fillId="25" borderId="8" xfId="0" applyNumberFormat="1" applyFont="1" applyFill="1" applyBorder="1" applyProtection="1">
      <protection hidden="1"/>
    </xf>
    <xf numFmtId="3" fontId="17" fillId="25" borderId="8" xfId="0" applyNumberFormat="1" applyFont="1" applyFill="1" applyBorder="1" applyProtection="1">
      <protection hidden="1"/>
    </xf>
    <xf numFmtId="4" fontId="18" fillId="25" borderId="0" xfId="0" applyNumberFormat="1" applyFont="1" applyFill="1" applyProtection="1">
      <protection hidden="1"/>
    </xf>
    <xf numFmtId="3" fontId="17" fillId="25" borderId="0" xfId="0" applyNumberFormat="1" applyFont="1" applyFill="1" applyProtection="1">
      <protection hidden="1"/>
    </xf>
    <xf numFmtId="0" fontId="19" fillId="0" borderId="7" xfId="0" applyFont="1" applyBorder="1" applyProtection="1">
      <protection hidden="1"/>
    </xf>
    <xf numFmtId="0" fontId="18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17" fillId="26" borderId="0" xfId="0" applyFont="1" applyFill="1" applyProtection="1">
      <protection hidden="1"/>
    </xf>
    <xf numFmtId="14" fontId="0" fillId="26" borderId="0" xfId="0" applyNumberFormat="1" applyFill="1" applyProtection="1">
      <protection hidden="1"/>
    </xf>
    <xf numFmtId="2" fontId="0" fillId="26" borderId="0" xfId="0" applyNumberFormat="1" applyFill="1" applyProtection="1">
      <protection hidden="1"/>
    </xf>
    <xf numFmtId="3" fontId="1" fillId="26" borderId="0" xfId="0" applyNumberFormat="1" applyFont="1" applyFill="1" applyProtection="1">
      <protection hidden="1"/>
    </xf>
    <xf numFmtId="49" fontId="6" fillId="26" borderId="3" xfId="0" applyNumberFormat="1" applyFont="1" applyFill="1" applyBorder="1" applyProtection="1">
      <protection hidden="1"/>
    </xf>
    <xf numFmtId="14" fontId="2" fillId="22" borderId="17" xfId="0" applyNumberFormat="1" applyFont="1" applyFill="1" applyBorder="1"/>
    <xf numFmtId="0" fontId="23" fillId="0" borderId="0" xfId="2" applyBorder="1"/>
    <xf numFmtId="0" fontId="19" fillId="2" borderId="19" xfId="0" applyFont="1" applyFill="1" applyBorder="1" applyAlignment="1" applyProtection="1">
      <alignment wrapText="1"/>
      <protection hidden="1"/>
    </xf>
    <xf numFmtId="0" fontId="19" fillId="2" borderId="20" xfId="0" applyFont="1" applyFill="1" applyBorder="1" applyAlignment="1" applyProtection="1">
      <alignment wrapText="1"/>
      <protection hidden="1"/>
    </xf>
    <xf numFmtId="0" fontId="19" fillId="2" borderId="21" xfId="0" applyFont="1" applyFill="1" applyBorder="1" applyAlignment="1" applyProtection="1">
      <alignment wrapText="1"/>
      <protection hidden="1"/>
    </xf>
    <xf numFmtId="0" fontId="19" fillId="2" borderId="17" xfId="0" applyFont="1" applyFill="1" applyBorder="1" applyAlignment="1" applyProtection="1">
      <alignment wrapText="1"/>
      <protection hidden="1"/>
    </xf>
    <xf numFmtId="0" fontId="18" fillId="2" borderId="17" xfId="0" applyFont="1" applyFill="1" applyBorder="1" applyAlignment="1" applyProtection="1">
      <alignment wrapText="1"/>
      <protection hidden="1"/>
    </xf>
    <xf numFmtId="0" fontId="18" fillId="2" borderId="17" xfId="0" applyFont="1" applyFill="1" applyBorder="1" applyAlignment="1" applyProtection="1">
      <alignment horizontal="center" wrapText="1"/>
      <protection hidden="1"/>
    </xf>
    <xf numFmtId="0" fontId="17" fillId="2" borderId="17" xfId="0" applyFont="1" applyFill="1" applyBorder="1" applyAlignment="1" applyProtection="1">
      <alignment horizontal="center" wrapText="1"/>
      <protection hidden="1"/>
    </xf>
    <xf numFmtId="0" fontId="18" fillId="2" borderId="22" xfId="0" applyFont="1" applyFill="1" applyBorder="1" applyAlignment="1" applyProtection="1">
      <alignment horizontal="center" wrapText="1"/>
      <protection hidden="1"/>
    </xf>
    <xf numFmtId="0" fontId="17" fillId="2" borderId="22" xfId="0" applyFont="1" applyFill="1" applyBorder="1" applyAlignment="1" applyProtection="1">
      <alignment wrapText="1"/>
      <protection hidden="1"/>
    </xf>
    <xf numFmtId="3" fontId="1" fillId="27" borderId="12" xfId="0" applyNumberFormat="1" applyFont="1" applyFill="1" applyBorder="1" applyProtection="1">
      <protection hidden="1"/>
    </xf>
    <xf numFmtId="0" fontId="0" fillId="13" borderId="0" xfId="0" applyFill="1" applyAlignment="1">
      <alignment horizontal="left" vertical="center" wrapText="1"/>
    </xf>
    <xf numFmtId="0" fontId="0" fillId="13" borderId="0" xfId="0" applyFill="1" applyAlignment="1">
      <alignment horizontal="center" vertical="center" wrapText="1"/>
    </xf>
    <xf numFmtId="0" fontId="0" fillId="28" borderId="0" xfId="0" applyFill="1"/>
    <xf numFmtId="0" fontId="1" fillId="28" borderId="0" xfId="0" applyFont="1" applyFill="1"/>
    <xf numFmtId="0" fontId="0" fillId="0" borderId="0" xfId="0" applyAlignment="1">
      <alignment horizontal="center"/>
    </xf>
    <xf numFmtId="2" fontId="0" fillId="0" borderId="17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17" xfId="0" applyNumberFormat="1" applyBorder="1" applyAlignment="1">
      <alignment horizontal="center"/>
    </xf>
    <xf numFmtId="0" fontId="0" fillId="0" borderId="0" xfId="0" applyAlignment="1">
      <alignment horizontal="center" vertical="center"/>
    </xf>
    <xf numFmtId="14" fontId="0" fillId="0" borderId="0" xfId="0" applyNumberFormat="1"/>
    <xf numFmtId="0" fontId="2" fillId="5" borderId="6" xfId="0" applyFont="1" applyFill="1" applyBorder="1" applyProtection="1">
      <protection hidden="1"/>
    </xf>
    <xf numFmtId="0" fontId="0" fillId="5" borderId="3" xfId="0" applyFill="1" applyBorder="1" applyProtection="1">
      <protection hidden="1"/>
    </xf>
    <xf numFmtId="0" fontId="0" fillId="5" borderId="13" xfId="0" applyFill="1" applyBorder="1" applyProtection="1">
      <protection hidden="1"/>
    </xf>
    <xf numFmtId="49" fontId="6" fillId="28" borderId="3" xfId="0" applyNumberFormat="1" applyFont="1" applyFill="1" applyBorder="1" applyProtection="1">
      <protection hidden="1"/>
    </xf>
    <xf numFmtId="0" fontId="0" fillId="29" borderId="0" xfId="0" applyFill="1"/>
    <xf numFmtId="0" fontId="25" fillId="29" borderId="0" xfId="0" applyFont="1" applyFill="1"/>
    <xf numFmtId="0" fontId="26" fillId="29" borderId="0" xfId="0" applyFont="1" applyFill="1"/>
    <xf numFmtId="49" fontId="27" fillId="29" borderId="3" xfId="0" applyNumberFormat="1" applyFont="1" applyFill="1" applyBorder="1" applyProtection="1">
      <protection hidden="1"/>
    </xf>
    <xf numFmtId="0" fontId="28" fillId="0" borderId="17" xfId="0" applyFont="1" applyBorder="1" applyAlignment="1">
      <alignment vertical="center"/>
    </xf>
    <xf numFmtId="14" fontId="28" fillId="0" borderId="17" xfId="0" applyNumberFormat="1" applyFont="1" applyBorder="1" applyAlignment="1">
      <alignment vertical="center"/>
    </xf>
    <xf numFmtId="14" fontId="28" fillId="0" borderId="17" xfId="0" applyNumberFormat="1" applyFont="1" applyBorder="1" applyAlignment="1">
      <alignment horizontal="left" vertical="center"/>
    </xf>
    <xf numFmtId="0" fontId="28" fillId="0" borderId="17" xfId="0" applyFont="1" applyBorder="1" applyAlignment="1">
      <alignment horizontal="center" vertical="center"/>
    </xf>
    <xf numFmtId="2" fontId="28" fillId="0" borderId="17" xfId="0" applyNumberFormat="1" applyFont="1" applyBorder="1" applyAlignment="1">
      <alignment vertical="center"/>
    </xf>
    <xf numFmtId="0" fontId="28" fillId="0" borderId="17" xfId="0" applyFont="1" applyBorder="1" applyAlignment="1">
      <alignment horizontal="left" vertical="center"/>
    </xf>
    <xf numFmtId="2" fontId="29" fillId="0" borderId="17" xfId="0" applyNumberFormat="1" applyFont="1" applyBorder="1" applyAlignment="1">
      <alignment vertical="center"/>
    </xf>
    <xf numFmtId="1" fontId="28" fillId="0" borderId="17" xfId="0" applyNumberFormat="1" applyFont="1" applyBorder="1" applyAlignment="1">
      <alignment vertical="center"/>
    </xf>
    <xf numFmtId="0" fontId="28" fillId="0" borderId="17" xfId="0" applyFont="1" applyBorder="1" applyAlignment="1">
      <alignment horizontal="right" vertical="center"/>
    </xf>
    <xf numFmtId="0" fontId="29" fillId="0" borderId="17" xfId="0" applyFont="1" applyBorder="1" applyAlignment="1">
      <alignment horizontal="center" vertical="center"/>
    </xf>
    <xf numFmtId="2" fontId="29" fillId="0" borderId="17" xfId="0" applyNumberFormat="1" applyFont="1" applyBorder="1" applyAlignment="1">
      <alignment horizontal="center" vertical="center"/>
    </xf>
    <xf numFmtId="0" fontId="23" fillId="0" borderId="0" xfId="2" applyFill="1" applyBorder="1"/>
    <xf numFmtId="0" fontId="23" fillId="0" borderId="17" xfId="2" applyFill="1" applyBorder="1"/>
    <xf numFmtId="2" fontId="28" fillId="0" borderId="17" xfId="0" applyNumberFormat="1" applyFont="1" applyBorder="1" applyAlignment="1">
      <alignment horizontal="center" vertical="center"/>
    </xf>
    <xf numFmtId="14" fontId="28" fillId="0" borderId="17" xfId="0" applyNumberFormat="1" applyFont="1" applyBorder="1" applyAlignment="1">
      <alignment horizontal="center" vertical="center"/>
    </xf>
    <xf numFmtId="0" fontId="2" fillId="0" borderId="0" xfId="0" applyFont="1"/>
    <xf numFmtId="0" fontId="28" fillId="0" borderId="0" xfId="0" applyFont="1" applyAlignment="1">
      <alignment horizontal="left" vertical="center"/>
    </xf>
    <xf numFmtId="0" fontId="25" fillId="30" borderId="0" xfId="0" applyFont="1" applyFill="1"/>
    <xf numFmtId="0" fontId="0" fillId="30" borderId="0" xfId="0" applyFill="1"/>
    <xf numFmtId="0" fontId="26" fillId="30" borderId="0" xfId="0" applyFont="1" applyFill="1"/>
    <xf numFmtId="49" fontId="27" fillId="30" borderId="3" xfId="0" applyNumberFormat="1" applyFont="1" applyFill="1" applyBorder="1" applyProtection="1">
      <protection hidden="1"/>
    </xf>
    <xf numFmtId="14" fontId="28" fillId="22" borderId="17" xfId="0" applyNumberFormat="1" applyFont="1" applyFill="1" applyBorder="1" applyAlignment="1">
      <alignment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355600</xdr:colOff>
      <xdr:row>6</xdr:row>
      <xdr:rowOff>88900</xdr:rowOff>
    </xdr:from>
    <xdr:to>
      <xdr:col>12</xdr:col>
      <xdr:colOff>469900</xdr:colOff>
      <xdr:row>11</xdr:row>
      <xdr:rowOff>63849</xdr:rowOff>
    </xdr:to>
    <xdr:pic>
      <xdr:nvPicPr>
        <xdr:cNvPr id="2" name="Picture 1" descr="Alviss-Consulting-Logo-Inline Resized for we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45600" y="1130300"/>
          <a:ext cx="1765300" cy="813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584200</xdr:colOff>
      <xdr:row>0</xdr:row>
      <xdr:rowOff>127001</xdr:rowOff>
    </xdr:from>
    <xdr:to>
      <xdr:col>12</xdr:col>
      <xdr:colOff>509098</xdr:colOff>
      <xdr:row>5</xdr:row>
      <xdr:rowOff>50801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127001"/>
          <a:ext cx="4877898" cy="78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plan?id=COV637127MRE2&amp;postcode=7000" TargetMode="External"/><Relationship Id="rId2" Type="http://schemas.openxmlformats.org/officeDocument/2006/relationships/hyperlink" Target="https://www.energymadeeasy.gov.au/plan?id=COV637128MRE2&amp;postcode=7000" TargetMode="External"/><Relationship Id="rId1" Type="http://schemas.openxmlformats.org/officeDocument/2006/relationships/hyperlink" Target="https://www.energymadeeasy.gov.au/plan?id=LCL569583MRE3&amp;postcode=7000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hyperlink" Target="https://www.energymadeeasy.gov.au/offer/923521?utm_source=1st+Energy&amp;utm_campaign=bpi-retailer&amp;utm_content=1ST923521MR" TargetMode="External"/><Relationship Id="rId1" Type="http://schemas.openxmlformats.org/officeDocument/2006/relationships/hyperlink" Target="https://www.energymadeeasy.gov.au/offer/923518?utm_source=1st+Energy&amp;utm_campaign=bpi-retailer&amp;utm_content=1ST923518MR" TargetMode="External"/><Relationship Id="rId4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96"/>
  <sheetViews>
    <sheetView workbookViewId="0">
      <selection activeCell="A15" sqref="A15:A31"/>
    </sheetView>
  </sheetViews>
  <sheetFormatPr baseColWidth="10" defaultRowHeight="13" x14ac:dyDescent="0.15"/>
  <cols>
    <col min="1" max="5" width="10.83203125" style="15"/>
    <col min="6" max="6" width="19.1640625" style="15" customWidth="1"/>
    <col min="7" max="15" width="10.83203125" style="15"/>
    <col min="16" max="16" width="14.6640625" style="15" customWidth="1"/>
    <col min="17" max="19" width="10.83203125" style="15"/>
    <col min="20" max="20" width="11.6640625" style="15" customWidth="1"/>
    <col min="21" max="21" width="22" style="15" customWidth="1"/>
    <col min="22" max="22" width="19.33203125" style="15" customWidth="1"/>
    <col min="23" max="16384" width="10.83203125" style="15"/>
  </cols>
  <sheetData>
    <row r="1" spans="1:28" ht="15" thickBot="1" x14ac:dyDescent="0.2">
      <c r="A1" s="10" t="s">
        <v>156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28" x14ac:dyDescent="0.15">
      <c r="A2" s="11" t="s">
        <v>123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35" t="s">
        <v>172</v>
      </c>
      <c r="O2" s="36"/>
      <c r="P2" s="36"/>
      <c r="Q2" s="36"/>
      <c r="R2" s="36"/>
      <c r="S2" s="36"/>
      <c r="T2" s="36"/>
      <c r="U2" s="42"/>
      <c r="V2" s="38"/>
      <c r="W2" s="13"/>
      <c r="X2" s="13"/>
      <c r="Y2" s="13"/>
      <c r="Z2" s="13"/>
      <c r="AA2" s="13"/>
      <c r="AB2" s="13"/>
    </row>
    <row r="3" spans="1:28" ht="14" x14ac:dyDescent="0.15">
      <c r="A3" s="12" t="s">
        <v>220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37" t="s">
        <v>35</v>
      </c>
      <c r="O3" s="38"/>
      <c r="P3" s="38"/>
      <c r="Q3" s="38"/>
      <c r="R3" s="38"/>
      <c r="S3" s="38"/>
      <c r="T3" s="39"/>
      <c r="U3" s="39"/>
      <c r="V3" s="38"/>
      <c r="W3" s="13"/>
      <c r="X3" s="13"/>
      <c r="Y3" s="13"/>
      <c r="Z3" s="13"/>
      <c r="AA3" s="13"/>
      <c r="AB3" s="13"/>
    </row>
    <row r="4" spans="1:28" x14ac:dyDescent="0.1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37" t="s">
        <v>27</v>
      </c>
      <c r="O4" s="38"/>
      <c r="P4" s="38"/>
      <c r="Q4" s="38"/>
      <c r="R4" s="38"/>
      <c r="S4" s="38"/>
      <c r="T4" s="39"/>
      <c r="U4" s="39"/>
      <c r="V4" s="38"/>
      <c r="W4" s="13"/>
      <c r="X4" s="13"/>
      <c r="Y4" s="13"/>
      <c r="Z4" s="13"/>
      <c r="AA4" s="13"/>
      <c r="AB4" s="13"/>
    </row>
    <row r="5" spans="1:28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37" t="s">
        <v>28</v>
      </c>
      <c r="O5" s="38"/>
      <c r="P5" s="38"/>
      <c r="Q5" s="38"/>
      <c r="R5" s="38"/>
      <c r="S5" s="38"/>
      <c r="T5" s="39"/>
      <c r="U5" s="39"/>
      <c r="V5" s="38"/>
      <c r="W5" s="13"/>
      <c r="X5" s="13"/>
      <c r="Y5" s="13"/>
      <c r="Z5" s="13"/>
      <c r="AA5" s="13"/>
      <c r="AB5" s="13"/>
    </row>
    <row r="6" spans="1:28" ht="14" thickBot="1" x14ac:dyDescent="0.2">
      <c r="A6" s="14" t="s">
        <v>124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40" t="s">
        <v>144</v>
      </c>
      <c r="O6" s="41"/>
      <c r="P6" s="41"/>
      <c r="Q6" s="41"/>
      <c r="R6" s="41"/>
      <c r="S6" s="41"/>
      <c r="T6" s="41"/>
      <c r="U6" s="48"/>
      <c r="V6" s="38"/>
      <c r="W6" s="13"/>
      <c r="X6" s="13"/>
      <c r="Y6" s="13"/>
      <c r="Z6" s="13"/>
      <c r="AA6" s="13"/>
      <c r="AB6" s="13"/>
    </row>
    <row r="7" spans="1:28" x14ac:dyDescent="0.15">
      <c r="A7" s="13" t="s">
        <v>111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38"/>
      <c r="O7" s="38"/>
      <c r="P7" s="38"/>
      <c r="Q7" s="38"/>
      <c r="R7" s="38"/>
      <c r="S7" s="38"/>
      <c r="T7" s="38"/>
      <c r="U7" s="38"/>
      <c r="V7" s="38"/>
      <c r="W7" s="13"/>
      <c r="X7" s="13"/>
      <c r="Y7" s="13"/>
      <c r="Z7" s="13"/>
      <c r="AA7" s="13"/>
      <c r="AB7" s="13"/>
    </row>
    <row r="8" spans="1:28" ht="14" thickBot="1" x14ac:dyDescent="0.2">
      <c r="A8" s="13" t="s">
        <v>161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38"/>
      <c r="O8" s="38"/>
      <c r="P8" s="38"/>
      <c r="Q8" s="38"/>
      <c r="R8" s="38"/>
      <c r="S8" s="38"/>
      <c r="T8" s="38"/>
      <c r="U8" s="38"/>
      <c r="V8" s="38"/>
      <c r="W8" s="13"/>
      <c r="X8" s="13"/>
      <c r="Y8" s="13"/>
      <c r="Z8" s="13"/>
      <c r="AA8" s="13"/>
      <c r="AB8" s="13"/>
    </row>
    <row r="9" spans="1:28" x14ac:dyDescent="0.15">
      <c r="A9" s="13" t="s">
        <v>103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35" t="s">
        <v>88</v>
      </c>
      <c r="O9" s="36"/>
      <c r="P9" s="36"/>
      <c r="Q9" s="36"/>
      <c r="R9" s="36"/>
      <c r="S9" s="36"/>
      <c r="T9" s="36"/>
      <c r="U9" s="36"/>
      <c r="V9" s="42"/>
      <c r="W9" s="13"/>
      <c r="X9" s="13"/>
      <c r="Y9" s="13"/>
      <c r="Z9" s="13"/>
      <c r="AA9" s="13"/>
      <c r="AB9" s="13"/>
    </row>
    <row r="10" spans="1:28" x14ac:dyDescent="0.15">
      <c r="A10" s="13" t="s">
        <v>154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37" t="s">
        <v>174</v>
      </c>
      <c r="O10" s="38"/>
      <c r="P10" s="38"/>
      <c r="Q10" s="38"/>
      <c r="R10" s="38"/>
      <c r="S10" s="38"/>
      <c r="T10" s="38"/>
      <c r="U10" s="38"/>
      <c r="V10" s="39"/>
      <c r="W10" s="13"/>
      <c r="X10" s="13"/>
      <c r="Y10" s="13"/>
      <c r="Z10" s="13"/>
      <c r="AA10" s="13"/>
      <c r="AB10" s="13"/>
    </row>
    <row r="11" spans="1:28" x14ac:dyDescent="0.1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37" t="s">
        <v>207</v>
      </c>
      <c r="O11" s="38"/>
      <c r="P11" s="38"/>
      <c r="Q11" s="38"/>
      <c r="R11" s="38"/>
      <c r="S11" s="38"/>
      <c r="T11" s="38"/>
      <c r="U11" s="38"/>
      <c r="V11" s="39"/>
      <c r="W11" s="13"/>
      <c r="X11" s="13"/>
      <c r="Y11" s="13"/>
      <c r="Z11" s="13"/>
      <c r="AA11" s="13"/>
      <c r="AB11" s="13"/>
    </row>
    <row r="12" spans="1:28" ht="14" x14ac:dyDescent="0.15">
      <c r="A12" s="66" t="s">
        <v>128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37" t="s">
        <v>99</v>
      </c>
      <c r="O12" s="38"/>
      <c r="P12" s="38"/>
      <c r="Q12" s="38"/>
      <c r="R12" s="38"/>
      <c r="S12" s="38"/>
      <c r="T12" s="38"/>
      <c r="U12" s="38"/>
      <c r="V12" s="39"/>
      <c r="W12" s="13"/>
      <c r="X12" s="13"/>
      <c r="Y12" s="13"/>
      <c r="Z12" s="13"/>
      <c r="AA12" s="13"/>
      <c r="AB12" s="13"/>
    </row>
    <row r="13" spans="1:28" x14ac:dyDescent="0.15">
      <c r="A13" s="13" t="s">
        <v>166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37" t="s">
        <v>198</v>
      </c>
      <c r="O13" s="38"/>
      <c r="P13" s="38"/>
      <c r="Q13" s="38"/>
      <c r="R13" s="38"/>
      <c r="S13" s="38"/>
      <c r="T13" s="38"/>
      <c r="U13" s="38"/>
      <c r="V13" s="39"/>
      <c r="W13" s="13"/>
      <c r="X13" s="13"/>
      <c r="Y13" s="13"/>
      <c r="Z13" s="13"/>
      <c r="AA13" s="13"/>
      <c r="AB13" s="13"/>
    </row>
    <row r="14" spans="1:28" x14ac:dyDescent="0.15">
      <c r="A14" s="14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37" t="s">
        <v>199</v>
      </c>
      <c r="O14" s="38"/>
      <c r="P14" s="38"/>
      <c r="Q14" s="38"/>
      <c r="R14" s="38"/>
      <c r="S14" s="38"/>
      <c r="T14" s="38"/>
      <c r="U14" s="38"/>
      <c r="V14" s="39"/>
      <c r="W14" s="13"/>
      <c r="X14" s="13"/>
      <c r="Y14" s="13"/>
      <c r="Z14" s="13"/>
      <c r="AA14" s="13"/>
      <c r="AB14" s="13"/>
    </row>
    <row r="15" spans="1:28" x14ac:dyDescent="0.15">
      <c r="A15" s="14" t="s">
        <v>155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37" t="s">
        <v>165</v>
      </c>
      <c r="O15" s="38"/>
      <c r="P15" s="38"/>
      <c r="Q15" s="38"/>
      <c r="R15" s="38"/>
      <c r="S15" s="38"/>
      <c r="T15" s="38"/>
      <c r="U15" s="38"/>
      <c r="V15" s="39"/>
      <c r="W15" s="13"/>
      <c r="X15" s="13"/>
      <c r="Y15" s="13"/>
      <c r="Z15" s="13"/>
      <c r="AA15" s="13"/>
      <c r="AB15" s="13"/>
    </row>
    <row r="16" spans="1:28" x14ac:dyDescent="0.15">
      <c r="A16" s="38" t="s">
        <v>407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37" t="s">
        <v>192</v>
      </c>
      <c r="O16" s="38"/>
      <c r="P16" s="38"/>
      <c r="Q16" s="38"/>
      <c r="R16" s="38"/>
      <c r="S16" s="38"/>
      <c r="T16" s="38"/>
      <c r="U16" s="38"/>
      <c r="V16" s="39"/>
      <c r="W16" s="13"/>
      <c r="X16" s="13"/>
      <c r="Y16" s="13"/>
      <c r="Z16" s="13"/>
      <c r="AA16" s="13"/>
      <c r="AB16" s="13"/>
    </row>
    <row r="17" spans="1:28" ht="14" thickBot="1" x14ac:dyDescent="0.2">
      <c r="A17" s="38" t="s">
        <v>404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55" t="s">
        <v>204</v>
      </c>
      <c r="O17" s="56"/>
      <c r="P17" s="56"/>
      <c r="Q17" s="56"/>
      <c r="R17" s="56"/>
      <c r="S17" s="56"/>
      <c r="T17" s="56"/>
      <c r="U17" s="56"/>
      <c r="V17" s="57"/>
      <c r="W17" s="13"/>
      <c r="X17" s="13"/>
      <c r="Y17" s="13"/>
      <c r="Z17" s="13"/>
      <c r="AA17" s="13"/>
      <c r="AB17" s="13"/>
    </row>
    <row r="18" spans="1:28" x14ac:dyDescent="0.15">
      <c r="A18" s="38" t="s">
        <v>405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t="14" thickBot="1" x14ac:dyDescent="0.2">
      <c r="A19" s="38" t="s">
        <v>406</v>
      </c>
      <c r="E19" s="13"/>
      <c r="F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x14ac:dyDescent="0.15">
      <c r="A20" s="13" t="s">
        <v>143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49" t="s">
        <v>30</v>
      </c>
      <c r="O20" s="13"/>
      <c r="P20" s="218" t="s">
        <v>392</v>
      </c>
      <c r="Q20" s="13"/>
      <c r="R20" s="13"/>
      <c r="S20" s="13"/>
      <c r="T20" s="13"/>
      <c r="U20" s="13"/>
      <c r="V20" s="13"/>
      <c r="W20" s="16"/>
      <c r="X20" s="16"/>
      <c r="Y20" s="13"/>
      <c r="Z20" s="13"/>
      <c r="AA20" s="13"/>
      <c r="AB20" s="13"/>
    </row>
    <row r="21" spans="1:28" x14ac:dyDescent="0.15">
      <c r="A21" s="13" t="s">
        <v>110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246" t="s">
        <v>401</v>
      </c>
      <c r="O21" s="13"/>
      <c r="P21" s="219" t="s">
        <v>384</v>
      </c>
      <c r="Q21" s="13"/>
      <c r="R21" s="13"/>
      <c r="S21" s="13"/>
      <c r="T21" s="13"/>
      <c r="U21" s="13"/>
      <c r="V21" s="13"/>
      <c r="W21" s="16"/>
      <c r="X21" s="16"/>
      <c r="Y21" s="13"/>
      <c r="Z21" s="13"/>
      <c r="AA21" s="13"/>
      <c r="AB21" s="13"/>
    </row>
    <row r="22" spans="1:28" x14ac:dyDescent="0.15">
      <c r="A22" s="13" t="s">
        <v>102</v>
      </c>
      <c r="B22" s="13"/>
      <c r="C22" s="13"/>
      <c r="D22" s="13"/>
      <c r="G22" s="13"/>
      <c r="H22" s="13"/>
      <c r="I22" s="13"/>
      <c r="J22" s="13"/>
      <c r="K22" s="13"/>
      <c r="L22" s="13"/>
      <c r="M22" s="13"/>
      <c r="N22" s="225" t="s">
        <v>394</v>
      </c>
      <c r="O22" s="13"/>
      <c r="P22" s="219" t="s">
        <v>228</v>
      </c>
      <c r="Q22" s="13"/>
      <c r="R22" s="13"/>
      <c r="S22" s="13"/>
      <c r="T22" s="13"/>
      <c r="U22" s="13"/>
      <c r="V22" s="13"/>
      <c r="W22" s="16"/>
      <c r="X22" s="16"/>
      <c r="Y22" s="13"/>
      <c r="Z22" s="13"/>
      <c r="AA22" s="13"/>
      <c r="AB22" s="13"/>
    </row>
    <row r="23" spans="1:28" x14ac:dyDescent="0.15">
      <c r="A23" s="13" t="s">
        <v>171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221" t="s">
        <v>393</v>
      </c>
      <c r="O23" s="13"/>
      <c r="P23" s="219" t="s">
        <v>373</v>
      </c>
      <c r="Q23" s="13"/>
      <c r="R23" s="13"/>
      <c r="S23" s="13"/>
      <c r="T23" s="13"/>
      <c r="U23" s="13"/>
      <c r="V23" s="13"/>
      <c r="W23" s="16"/>
      <c r="X23" s="16"/>
      <c r="Y23" s="13"/>
      <c r="Z23" s="13"/>
      <c r="AA23" s="13"/>
      <c r="AB23" s="13"/>
    </row>
    <row r="24" spans="1:28" ht="14" thickBot="1" x14ac:dyDescent="0.2">
      <c r="A24" s="13" t="s">
        <v>222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95" t="s">
        <v>353</v>
      </c>
      <c r="O24" s="13"/>
      <c r="P24" s="220" t="s">
        <v>378</v>
      </c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1:28" x14ac:dyDescent="0.15">
      <c r="A25" s="38" t="s">
        <v>226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7" t="s">
        <v>227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1:28" x14ac:dyDescent="0.15">
      <c r="A26" s="38" t="s">
        <v>352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25" t="s">
        <v>225</v>
      </c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1:28" x14ac:dyDescent="0.15">
      <c r="A27" s="38" t="s">
        <v>354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24" t="s">
        <v>221</v>
      </c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1:28" x14ac:dyDescent="0.15">
      <c r="A28" s="38" t="s">
        <v>395</v>
      </c>
      <c r="H28" s="13"/>
      <c r="I28" s="13"/>
      <c r="J28" s="13"/>
      <c r="K28" s="13"/>
      <c r="L28" s="13"/>
      <c r="M28" s="13"/>
      <c r="N28" s="114" t="s">
        <v>9</v>
      </c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8" x14ac:dyDescent="0.15">
      <c r="A29" s="38" t="s">
        <v>396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65" t="s">
        <v>127</v>
      </c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1:28" x14ac:dyDescent="0.15">
      <c r="A30" s="38" t="s">
        <v>403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59" t="s">
        <v>120</v>
      </c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1:28" x14ac:dyDescent="0.15">
      <c r="A31" s="16" t="s">
        <v>203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50" t="s">
        <v>170</v>
      </c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x14ac:dyDescent="0.15">
      <c r="A32" s="14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51" t="s">
        <v>194</v>
      </c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28" x14ac:dyDescent="0.15">
      <c r="A33" s="14" t="s">
        <v>101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52" t="s">
        <v>196</v>
      </c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28" x14ac:dyDescent="0.15">
      <c r="A34" s="38" t="s">
        <v>402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53" t="s">
        <v>190</v>
      </c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 ht="14" thickBot="1" x14ac:dyDescent="0.2">
      <c r="A35" s="13" t="s">
        <v>189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54" t="s">
        <v>191</v>
      </c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 x14ac:dyDescent="0.1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spans="1:28" x14ac:dyDescent="0.15">
      <c r="A37" s="13" t="s">
        <v>224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1:28" x14ac:dyDescent="0.15">
      <c r="A38" s="13" t="s">
        <v>175</v>
      </c>
      <c r="B38" s="13"/>
      <c r="C38" s="13"/>
      <c r="D38" s="13"/>
      <c r="E38" s="13"/>
      <c r="F38" s="13"/>
      <c r="G38" s="58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x14ac:dyDescent="0.15">
      <c r="A39" s="13" t="s">
        <v>176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1:28" x14ac:dyDescent="0.15">
      <c r="A40" s="13" t="s">
        <v>113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 x14ac:dyDescent="0.15">
      <c r="A41" s="13" t="s">
        <v>116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1:28" x14ac:dyDescent="0.15">
      <c r="A42" s="13" t="s">
        <v>117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x14ac:dyDescent="0.15">
      <c r="A43" s="13" t="s">
        <v>78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1:28" x14ac:dyDescent="0.15">
      <c r="A44" s="13" t="s">
        <v>79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x14ac:dyDescent="0.15">
      <c r="A45" s="13" t="s">
        <v>142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28" x14ac:dyDescent="0.1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1:28" x14ac:dyDescent="0.15">
      <c r="A47" s="13" t="s">
        <v>223</v>
      </c>
      <c r="B47" s="13"/>
      <c r="C47" s="13"/>
      <c r="D47" s="13"/>
      <c r="E47" s="13"/>
      <c r="F47" s="13"/>
      <c r="G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1:28" x14ac:dyDescent="0.15">
      <c r="A48" s="13" t="s">
        <v>29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pans="1:28" x14ac:dyDescent="0.1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 x14ac:dyDescent="0.1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 x14ac:dyDescent="0.1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 x14ac:dyDescent="0.1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 x14ac:dyDescent="0.1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1:28" x14ac:dyDescent="0.1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28" x14ac:dyDescent="0.1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28" x14ac:dyDescent="0.1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 x14ac:dyDescent="0.1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 x14ac:dyDescent="0.1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 x14ac:dyDescent="0.1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28" x14ac:dyDescent="0.1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 x14ac:dyDescent="0.1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 x14ac:dyDescent="0.1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 x14ac:dyDescent="0.1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 x14ac:dyDescent="0.1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 x14ac:dyDescent="0.1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 x14ac:dyDescent="0.1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 x14ac:dyDescent="0.1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28" x14ac:dyDescent="0.1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 x14ac:dyDescent="0.1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1:28" x14ac:dyDescent="0.1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pans="1:28" x14ac:dyDescent="0.1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pans="1:28" x14ac:dyDescent="0.1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x14ac:dyDescent="0.1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pans="1:28" x14ac:dyDescent="0.1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pans="1:28" x14ac:dyDescent="0.1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x14ac:dyDescent="0.1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pans="1:28" x14ac:dyDescent="0.1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x14ac:dyDescent="0.1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pans="1:28" x14ac:dyDescent="0.1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1:28" x14ac:dyDescent="0.1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1:28" x14ac:dyDescent="0.1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1:28" x14ac:dyDescent="0.1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1:28" x14ac:dyDescent="0.1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x14ac:dyDescent="0.1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1:28" x14ac:dyDescent="0.1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spans="1:28" x14ac:dyDescent="0.1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pans="1:28" x14ac:dyDescent="0.1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pans="1:28" x14ac:dyDescent="0.1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spans="1:28" x14ac:dyDescent="0.1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spans="1:28" x14ac:dyDescent="0.1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pans="1:28" x14ac:dyDescent="0.1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pans="1:28" x14ac:dyDescent="0.1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spans="1:28" x14ac:dyDescent="0.1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pans="1:28" x14ac:dyDescent="0.1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spans="1:28" x14ac:dyDescent="0.15">
      <c r="A95" s="13"/>
      <c r="B95" s="13"/>
      <c r="C95" s="13"/>
      <c r="D95" s="13"/>
      <c r="E95" s="13"/>
      <c r="F95" s="13"/>
      <c r="G95" s="13"/>
      <c r="H95" s="13"/>
      <c r="I95" s="13"/>
    </row>
    <row r="96" spans="1:28" x14ac:dyDescent="0.15">
      <c r="A96" s="13"/>
      <c r="B96" s="13"/>
      <c r="C96" s="13"/>
      <c r="D96" s="13"/>
      <c r="E96" s="13"/>
      <c r="F96" s="13"/>
      <c r="G96" s="13"/>
      <c r="H96" s="13"/>
    </row>
  </sheetData>
  <sheetProtection algorithmName="SHA-512" hashValue="mf9h/v4OEtwWVNj93JPCl/Z39za6jU5c8Y/kLVdeS1rrr5HyJNLVsqjNhNxaJedyXr2Ohq3x6cWQ7+XB8iTfqw==" saltValue="Bhss/twNtoiPtCxL8rTkzQ==" spinCount="100000" sheet="1" objects="1" scenarios="1"/>
  <phoneticPr fontId="5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I65"/>
  <sheetViews>
    <sheetView topLeftCell="A34" zoomScale="125" workbookViewId="0">
      <selection activeCell="K8" sqref="K8"/>
    </sheetView>
  </sheetViews>
  <sheetFormatPr baseColWidth="10" defaultRowHeight="13" x14ac:dyDescent="0.15"/>
  <cols>
    <col min="1" max="1" width="14.1640625" style="15" customWidth="1"/>
    <col min="2" max="2" width="2.6640625" style="15" customWidth="1"/>
    <col min="3" max="7" width="10" style="15" customWidth="1"/>
    <col min="8" max="16384" width="10.83203125" style="15"/>
  </cols>
  <sheetData>
    <row r="1" spans="1:9" x14ac:dyDescent="0.15">
      <c r="A1" s="17" t="s">
        <v>149</v>
      </c>
    </row>
    <row r="2" spans="1:9" x14ac:dyDescent="0.15">
      <c r="A2" s="67"/>
      <c r="B2" s="67"/>
      <c r="C2" s="67"/>
      <c r="D2" s="67"/>
      <c r="E2" s="67"/>
      <c r="F2" s="67"/>
      <c r="G2" s="67"/>
    </row>
    <row r="3" spans="1:9" x14ac:dyDescent="0.15">
      <c r="A3" s="19" t="s">
        <v>167</v>
      </c>
    </row>
    <row r="5" spans="1:9" x14ac:dyDescent="0.15">
      <c r="A5" s="30" t="s">
        <v>197</v>
      </c>
      <c r="B5" s="30" t="s">
        <v>202</v>
      </c>
      <c r="F5" s="31">
        <v>2265</v>
      </c>
    </row>
    <row r="7" spans="1:9" x14ac:dyDescent="0.15">
      <c r="A7" s="32" t="s">
        <v>85</v>
      </c>
      <c r="C7" s="29" t="s">
        <v>87</v>
      </c>
    </row>
    <row r="8" spans="1:9" x14ac:dyDescent="0.15">
      <c r="A8" s="15" t="s">
        <v>153</v>
      </c>
      <c r="C8" s="43">
        <f>F5*'Tariffs 2015'!E7/100*1.1</f>
        <v>570.78000000000009</v>
      </c>
    </row>
    <row r="9" spans="1:9" x14ac:dyDescent="0.15">
      <c r="A9" s="15" t="s">
        <v>150</v>
      </c>
      <c r="C9" s="43">
        <f>'Tariffs 2015'!E8*91/100*1.1</f>
        <v>81.343989999999991</v>
      </c>
    </row>
    <row r="10" spans="1:9" x14ac:dyDescent="0.15">
      <c r="A10" s="15" t="s">
        <v>151</v>
      </c>
      <c r="C10" s="43">
        <f>(C8+C9)</f>
        <v>652.12399000000005</v>
      </c>
    </row>
    <row r="11" spans="1:9" x14ac:dyDescent="0.15">
      <c r="A11" s="33" t="s">
        <v>152</v>
      </c>
      <c r="B11" s="44"/>
      <c r="C11" s="45">
        <f>C10*4</f>
        <v>2608.4959600000002</v>
      </c>
      <c r="D11" s="44"/>
      <c r="E11" s="44"/>
      <c r="F11" s="44"/>
      <c r="G11" s="44"/>
    </row>
    <row r="14" spans="1:9" x14ac:dyDescent="0.15">
      <c r="A14" s="30" t="s">
        <v>81</v>
      </c>
      <c r="B14" s="30" t="s">
        <v>202</v>
      </c>
      <c r="F14" s="31">
        <v>2265</v>
      </c>
      <c r="I14" s="71"/>
    </row>
    <row r="15" spans="1:9" x14ac:dyDescent="0.15">
      <c r="A15" s="30" t="s">
        <v>131</v>
      </c>
      <c r="B15" s="30" t="s">
        <v>112</v>
      </c>
      <c r="F15" s="34">
        <v>60</v>
      </c>
    </row>
    <row r="16" spans="1:9" x14ac:dyDescent="0.15">
      <c r="B16" s="30" t="s">
        <v>80</v>
      </c>
      <c r="F16" s="34">
        <v>40</v>
      </c>
    </row>
    <row r="18" spans="1:7" x14ac:dyDescent="0.15">
      <c r="A18" s="32" t="s">
        <v>145</v>
      </c>
      <c r="C18" s="29" t="s">
        <v>87</v>
      </c>
    </row>
    <row r="19" spans="1:7" x14ac:dyDescent="0.15">
      <c r="A19" s="15" t="s">
        <v>82</v>
      </c>
      <c r="C19" s="43">
        <f>(F14*F15%)*'Tariffs 2015'!E12/100*1.1</f>
        <v>342.46799999999996</v>
      </c>
    </row>
    <row r="20" spans="1:7" x14ac:dyDescent="0.15">
      <c r="A20" s="15" t="s">
        <v>163</v>
      </c>
      <c r="C20" s="43">
        <f>(F14*F16%)*'Tariffs 2015'!E13/100*1.1</f>
        <v>137.68482</v>
      </c>
    </row>
    <row r="21" spans="1:7" x14ac:dyDescent="0.15">
      <c r="A21" s="15" t="s">
        <v>150</v>
      </c>
      <c r="C21" s="43">
        <f>('Tariffs 2015'!E14*91/100*1.1)+('Tariffs 2015'!E15*91/100*1.1)</f>
        <v>97.097909999999999</v>
      </c>
    </row>
    <row r="22" spans="1:7" x14ac:dyDescent="0.15">
      <c r="A22" s="15" t="s">
        <v>151</v>
      </c>
      <c r="C22" s="43">
        <f>SUM(C19:C21)</f>
        <v>577.25072999999998</v>
      </c>
    </row>
    <row r="23" spans="1:7" x14ac:dyDescent="0.15">
      <c r="A23" s="33" t="s">
        <v>152</v>
      </c>
      <c r="B23" s="44"/>
      <c r="C23" s="45">
        <f>C22*4</f>
        <v>2309.0029199999999</v>
      </c>
      <c r="D23" s="44"/>
      <c r="E23" s="44"/>
      <c r="F23" s="44"/>
      <c r="G23" s="44"/>
    </row>
    <row r="24" spans="1:7" x14ac:dyDescent="0.15">
      <c r="A24" s="19"/>
      <c r="C24" s="47"/>
    </row>
    <row r="25" spans="1:7" x14ac:dyDescent="0.15">
      <c r="A25" s="19"/>
      <c r="C25" s="47"/>
    </row>
    <row r="26" spans="1:7" x14ac:dyDescent="0.15">
      <c r="A26" s="30" t="s">
        <v>81</v>
      </c>
      <c r="B26" s="30" t="s">
        <v>202</v>
      </c>
      <c r="F26" s="31">
        <v>2265</v>
      </c>
    </row>
    <row r="27" spans="1:7" x14ac:dyDescent="0.15">
      <c r="A27" s="30" t="s">
        <v>65</v>
      </c>
      <c r="B27" s="30" t="s">
        <v>112</v>
      </c>
      <c r="F27" s="34">
        <v>40</v>
      </c>
    </row>
    <row r="28" spans="1:7" x14ac:dyDescent="0.15">
      <c r="B28" s="30" t="s">
        <v>201</v>
      </c>
      <c r="F28" s="34">
        <v>60</v>
      </c>
    </row>
    <row r="29" spans="1:7" x14ac:dyDescent="0.15">
      <c r="B29" s="30"/>
      <c r="F29" s="46"/>
    </row>
    <row r="30" spans="1:7" x14ac:dyDescent="0.15">
      <c r="A30" s="32" t="s">
        <v>146</v>
      </c>
      <c r="C30" s="29" t="s">
        <v>87</v>
      </c>
      <c r="F30" s="46"/>
    </row>
    <row r="31" spans="1:7" x14ac:dyDescent="0.15">
      <c r="A31" s="15" t="s">
        <v>82</v>
      </c>
      <c r="C31" s="43">
        <f>(F26*F27%)*'Tariffs 2015'!E12/100*1.1</f>
        <v>228.31199999999998</v>
      </c>
      <c r="F31" s="46"/>
    </row>
    <row r="32" spans="1:7" x14ac:dyDescent="0.15">
      <c r="A32" s="15" t="s">
        <v>160</v>
      </c>
      <c r="C32" s="43">
        <f>(F26*F28%)*'Tariffs 2015'!E13/100*1.1</f>
        <v>206.52722999999997</v>
      </c>
      <c r="F32" s="46"/>
    </row>
    <row r="33" spans="1:7" x14ac:dyDescent="0.15">
      <c r="A33" s="15" t="s">
        <v>150</v>
      </c>
      <c r="C33" s="43">
        <f>('Tariffs 2015'!E14*91/100*1.1)+('Tariffs 2015'!E15*91/100*1.1)</f>
        <v>97.097909999999999</v>
      </c>
      <c r="F33" s="46"/>
    </row>
    <row r="34" spans="1:7" x14ac:dyDescent="0.15">
      <c r="A34" s="15" t="s">
        <v>151</v>
      </c>
      <c r="C34" s="43">
        <f>SUM(C31:C33)</f>
        <v>531.93713999999989</v>
      </c>
      <c r="F34" s="46"/>
    </row>
    <row r="35" spans="1:7" x14ac:dyDescent="0.15">
      <c r="A35" s="33" t="s">
        <v>152</v>
      </c>
      <c r="B35" s="44"/>
      <c r="C35" s="45">
        <f>C34*4</f>
        <v>2127.7485599999995</v>
      </c>
      <c r="D35" s="44"/>
      <c r="E35" s="44"/>
      <c r="F35" s="44"/>
      <c r="G35" s="44"/>
    </row>
    <row r="38" spans="1:7" x14ac:dyDescent="0.15">
      <c r="A38" s="30" t="s">
        <v>81</v>
      </c>
      <c r="B38" s="30" t="s">
        <v>202</v>
      </c>
      <c r="F38" s="31">
        <v>2265</v>
      </c>
    </row>
    <row r="39" spans="1:7" x14ac:dyDescent="0.15">
      <c r="A39" s="30" t="s">
        <v>66</v>
      </c>
      <c r="B39" s="30" t="s">
        <v>112</v>
      </c>
      <c r="F39" s="34">
        <v>40</v>
      </c>
    </row>
    <row r="40" spans="1:7" x14ac:dyDescent="0.15">
      <c r="B40" s="30" t="s">
        <v>201</v>
      </c>
      <c r="F40" s="34">
        <v>30</v>
      </c>
    </row>
    <row r="41" spans="1:7" x14ac:dyDescent="0.15">
      <c r="B41" s="30" t="s">
        <v>136</v>
      </c>
      <c r="F41" s="34">
        <v>30</v>
      </c>
    </row>
    <row r="43" spans="1:7" x14ac:dyDescent="0.15">
      <c r="A43" s="32" t="s">
        <v>137</v>
      </c>
      <c r="C43" s="29" t="s">
        <v>87</v>
      </c>
    </row>
    <row r="44" spans="1:7" x14ac:dyDescent="0.15">
      <c r="A44" s="15" t="s">
        <v>82</v>
      </c>
      <c r="C44" s="43">
        <f>(F38*F39%)*'Tariffs 2015'!E19/100*1.1</f>
        <v>228.31199999999998</v>
      </c>
    </row>
    <row r="45" spans="1:7" x14ac:dyDescent="0.15">
      <c r="A45" s="15" t="s">
        <v>159</v>
      </c>
      <c r="C45" s="43">
        <f>(F38*F40%)*'Tariffs 2015'!E13/100*1.1</f>
        <v>103.26361499999999</v>
      </c>
    </row>
    <row r="46" spans="1:7" x14ac:dyDescent="0.15">
      <c r="A46" s="15" t="s">
        <v>84</v>
      </c>
      <c r="C46" s="43">
        <f>(F38*F41%)*'Tariffs 2015'!E20/100*1.1</f>
        <v>83.136825000000002</v>
      </c>
    </row>
    <row r="47" spans="1:7" x14ac:dyDescent="0.15">
      <c r="A47" s="15" t="s">
        <v>150</v>
      </c>
      <c r="C47" s="43">
        <f>('Tariffs 2015'!E21*91/100*1.1)+('Tariffs 2015'!E22*91/100*1.1)+('Tariffs 2015'!E15*91/100*1.1)</f>
        <v>117.0624</v>
      </c>
    </row>
    <row r="48" spans="1:7" x14ac:dyDescent="0.15">
      <c r="A48" s="15" t="s">
        <v>151</v>
      </c>
      <c r="C48" s="43">
        <f>SUM(C44:C47)</f>
        <v>531.77483999999993</v>
      </c>
    </row>
    <row r="49" spans="1:7" x14ac:dyDescent="0.15">
      <c r="A49" s="33" t="s">
        <v>152</v>
      </c>
      <c r="B49" s="44"/>
      <c r="C49" s="45">
        <f>C48*4</f>
        <v>2127.0993599999997</v>
      </c>
      <c r="D49" s="44"/>
      <c r="E49" s="44"/>
      <c r="F49" s="44"/>
      <c r="G49" s="44"/>
    </row>
    <row r="52" spans="1:7" x14ac:dyDescent="0.15">
      <c r="A52" s="30" t="s">
        <v>81</v>
      </c>
      <c r="B52" s="30" t="s">
        <v>202</v>
      </c>
      <c r="F52" s="31">
        <v>2265</v>
      </c>
    </row>
    <row r="53" spans="1:7" x14ac:dyDescent="0.15">
      <c r="A53" s="30" t="s">
        <v>200</v>
      </c>
      <c r="B53" s="30" t="s">
        <v>112</v>
      </c>
      <c r="F53" s="34">
        <v>40</v>
      </c>
    </row>
    <row r="54" spans="1:7" x14ac:dyDescent="0.15">
      <c r="B54" s="30" t="s">
        <v>201</v>
      </c>
      <c r="F54" s="34">
        <v>40</v>
      </c>
    </row>
    <row r="55" spans="1:7" x14ac:dyDescent="0.15">
      <c r="B55" s="30" t="s">
        <v>136</v>
      </c>
      <c r="F55" s="34">
        <v>20</v>
      </c>
    </row>
    <row r="57" spans="1:7" x14ac:dyDescent="0.15">
      <c r="A57" s="32" t="s">
        <v>206</v>
      </c>
      <c r="C57" s="29" t="s">
        <v>87</v>
      </c>
    </row>
    <row r="58" spans="1:7" x14ac:dyDescent="0.15">
      <c r="A58" s="15" t="s">
        <v>82</v>
      </c>
      <c r="C58" s="43">
        <f>(F52*F53%)*'Tariffs 2015'!E26/100*1.1</f>
        <v>228.31199999999998</v>
      </c>
    </row>
    <row r="59" spans="1:7" x14ac:dyDescent="0.15">
      <c r="A59" s="15" t="s">
        <v>205</v>
      </c>
      <c r="C59" s="43">
        <f>(F52*F54%)*'Tariffs 2015'!E13/100*1.1</f>
        <v>137.68482</v>
      </c>
    </row>
    <row r="60" spans="1:7" x14ac:dyDescent="0.15">
      <c r="A60" s="15" t="s">
        <v>118</v>
      </c>
      <c r="C60" s="43">
        <f>(F52*F55%)*'Tariffs 2015'!E20/100*1.1</f>
        <v>55.424550000000004</v>
      </c>
    </row>
    <row r="61" spans="1:7" x14ac:dyDescent="0.15">
      <c r="A61" s="15" t="s">
        <v>150</v>
      </c>
      <c r="C61" s="43">
        <f>('Tariffs 2015'!E28*91/100*1.1)+('Tariffs 2015'!E29*91/100*1.1)+('Tariffs 2015'!E15*91/100*1.1)</f>
        <v>117.0624</v>
      </c>
    </row>
    <row r="62" spans="1:7" x14ac:dyDescent="0.15">
      <c r="A62" s="15" t="s">
        <v>151</v>
      </c>
      <c r="C62" s="43">
        <f>SUM(C58:C61)</f>
        <v>538.48376999999994</v>
      </c>
    </row>
    <row r="63" spans="1:7" x14ac:dyDescent="0.15">
      <c r="A63" s="33" t="s">
        <v>152</v>
      </c>
      <c r="B63" s="44"/>
      <c r="C63" s="45">
        <f>C62*4</f>
        <v>2153.9350799999997</v>
      </c>
      <c r="D63" s="44"/>
      <c r="E63" s="44"/>
      <c r="F63" s="44"/>
      <c r="G63" s="44"/>
    </row>
    <row r="65" spans="1:7" x14ac:dyDescent="0.15">
      <c r="A65" s="67"/>
      <c r="B65" s="67"/>
      <c r="C65" s="67"/>
      <c r="D65" s="67"/>
      <c r="E65" s="67"/>
      <c r="F65" s="67"/>
      <c r="G65" s="67"/>
    </row>
  </sheetData>
  <sheetProtection algorithmName="SHA-512" hashValue="exzN+AvHdjwRknrMXf9iheOvWcLVbDolOtXM8w4U/mqQ8uz+KQzQ1VWdPi6af/eHVnG8iV8kTQ/aC8/Z0FlVnQ==" saltValue="m9cMB8rhO21l4S55n3aWXg==" spinCount="100000" sheet="1" objects="1" scenarios="1"/>
  <phoneticPr fontId="5" type="noConversion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G65"/>
  <sheetViews>
    <sheetView zoomScale="125" workbookViewId="0">
      <selection activeCell="J13" sqref="J13"/>
    </sheetView>
  </sheetViews>
  <sheetFormatPr baseColWidth="10" defaultRowHeight="13" x14ac:dyDescent="0.15"/>
  <cols>
    <col min="1" max="1" width="14.1640625" style="15" customWidth="1"/>
    <col min="2" max="2" width="2.6640625" style="15" customWidth="1"/>
    <col min="3" max="7" width="10" style="15" customWidth="1"/>
    <col min="8" max="16384" width="10.83203125" style="15"/>
  </cols>
  <sheetData>
    <row r="1" spans="1:7" x14ac:dyDescent="0.15">
      <c r="A1" s="17" t="s">
        <v>149</v>
      </c>
    </row>
    <row r="2" spans="1:7" x14ac:dyDescent="0.15">
      <c r="A2" s="60"/>
      <c r="B2" s="60"/>
      <c r="C2" s="60"/>
      <c r="D2" s="60"/>
      <c r="E2" s="60"/>
      <c r="F2" s="60"/>
      <c r="G2" s="60"/>
    </row>
    <row r="3" spans="1:7" x14ac:dyDescent="0.15">
      <c r="A3" s="19" t="s">
        <v>121</v>
      </c>
    </row>
    <row r="5" spans="1:7" x14ac:dyDescent="0.15">
      <c r="A5" s="30" t="s">
        <v>197</v>
      </c>
      <c r="B5" s="30" t="s">
        <v>202</v>
      </c>
      <c r="F5" s="31">
        <v>2265</v>
      </c>
    </row>
    <row r="7" spans="1:7" x14ac:dyDescent="0.15">
      <c r="A7" s="32" t="s">
        <v>85</v>
      </c>
      <c r="C7" s="29" t="s">
        <v>87</v>
      </c>
    </row>
    <row r="8" spans="1:7" x14ac:dyDescent="0.15">
      <c r="A8" s="15" t="s">
        <v>153</v>
      </c>
      <c r="C8" s="43">
        <f>F5*'Tariffs 2014'!E7/100</f>
        <v>559.84005000000002</v>
      </c>
    </row>
    <row r="9" spans="1:7" x14ac:dyDescent="0.15">
      <c r="A9" s="15" t="s">
        <v>150</v>
      </c>
      <c r="C9" s="43">
        <f>'Tariffs 2014'!E8*91/100</f>
        <v>79.786070000000009</v>
      </c>
    </row>
    <row r="10" spans="1:7" x14ac:dyDescent="0.15">
      <c r="A10" s="15" t="s">
        <v>151</v>
      </c>
      <c r="C10" s="43">
        <f>(C8+C9)</f>
        <v>639.62612000000001</v>
      </c>
    </row>
    <row r="11" spans="1:7" x14ac:dyDescent="0.15">
      <c r="A11" s="33" t="s">
        <v>152</v>
      </c>
      <c r="B11" s="44"/>
      <c r="C11" s="45">
        <f>C10*4</f>
        <v>2558.5044800000001</v>
      </c>
      <c r="D11" s="44"/>
      <c r="E11" s="44"/>
      <c r="F11" s="44"/>
      <c r="G11" s="44"/>
    </row>
    <row r="14" spans="1:7" x14ac:dyDescent="0.15">
      <c r="A14" s="30" t="s">
        <v>81</v>
      </c>
      <c r="B14" s="30" t="s">
        <v>202</v>
      </c>
      <c r="F14" s="31">
        <v>2265</v>
      </c>
    </row>
    <row r="15" spans="1:7" x14ac:dyDescent="0.15">
      <c r="A15" s="30" t="s">
        <v>131</v>
      </c>
      <c r="B15" s="30" t="s">
        <v>112</v>
      </c>
      <c r="F15" s="34">
        <v>60</v>
      </c>
    </row>
    <row r="16" spans="1:7" x14ac:dyDescent="0.15">
      <c r="B16" s="30" t="s">
        <v>80</v>
      </c>
      <c r="F16" s="34">
        <v>40</v>
      </c>
    </row>
    <row r="18" spans="1:7" x14ac:dyDescent="0.15">
      <c r="A18" s="32" t="s">
        <v>145</v>
      </c>
      <c r="C18" s="29" t="s">
        <v>87</v>
      </c>
    </row>
    <row r="19" spans="1:7" x14ac:dyDescent="0.15">
      <c r="A19" s="15" t="s">
        <v>82</v>
      </c>
      <c r="C19" s="43">
        <f>(F14*F15%)*'Tariffs 2014'!E12/100</f>
        <v>335.90402999999998</v>
      </c>
    </row>
    <row r="20" spans="1:7" x14ac:dyDescent="0.15">
      <c r="A20" s="15" t="s">
        <v>163</v>
      </c>
      <c r="C20" s="43">
        <f>(F14*F16%)*'Tariffs 2014'!E13/100</f>
        <v>135.05742000000001</v>
      </c>
    </row>
    <row r="21" spans="1:7" x14ac:dyDescent="0.15">
      <c r="A21" s="15" t="s">
        <v>150</v>
      </c>
      <c r="C21" s="43">
        <f>('Tariffs 2014'!E14*91/100)+('Tariffs 2014'!E15*91/100)</f>
        <v>95.238780000000006</v>
      </c>
    </row>
    <row r="22" spans="1:7" x14ac:dyDescent="0.15">
      <c r="A22" s="15" t="s">
        <v>151</v>
      </c>
      <c r="C22" s="43">
        <f>SUM(C19:C21)</f>
        <v>566.20023000000003</v>
      </c>
    </row>
    <row r="23" spans="1:7" x14ac:dyDescent="0.15">
      <c r="A23" s="33" t="s">
        <v>152</v>
      </c>
      <c r="B23" s="44"/>
      <c r="C23" s="45">
        <f>C22*4</f>
        <v>2264.8009200000001</v>
      </c>
      <c r="D23" s="44"/>
      <c r="E23" s="44"/>
      <c r="F23" s="44"/>
      <c r="G23" s="44"/>
    </row>
    <row r="24" spans="1:7" x14ac:dyDescent="0.15">
      <c r="A24" s="19"/>
      <c r="C24" s="47"/>
    </row>
    <row r="25" spans="1:7" x14ac:dyDescent="0.15">
      <c r="A25" s="19"/>
      <c r="C25" s="47"/>
    </row>
    <row r="26" spans="1:7" x14ac:dyDescent="0.15">
      <c r="A26" s="30" t="s">
        <v>81</v>
      </c>
      <c r="B26" s="30" t="s">
        <v>202</v>
      </c>
      <c r="F26" s="31">
        <v>2265</v>
      </c>
    </row>
    <row r="27" spans="1:7" x14ac:dyDescent="0.15">
      <c r="A27" s="30" t="s">
        <v>65</v>
      </c>
      <c r="B27" s="30" t="s">
        <v>112</v>
      </c>
      <c r="F27" s="34">
        <v>40</v>
      </c>
    </row>
    <row r="28" spans="1:7" x14ac:dyDescent="0.15">
      <c r="B28" s="30" t="s">
        <v>201</v>
      </c>
      <c r="F28" s="34">
        <v>60</v>
      </c>
    </row>
    <row r="29" spans="1:7" x14ac:dyDescent="0.15">
      <c r="B29" s="30"/>
      <c r="F29" s="46"/>
    </row>
    <row r="30" spans="1:7" x14ac:dyDescent="0.15">
      <c r="A30" s="32" t="s">
        <v>146</v>
      </c>
      <c r="C30" s="29" t="s">
        <v>87</v>
      </c>
      <c r="F30" s="46"/>
    </row>
    <row r="31" spans="1:7" x14ac:dyDescent="0.15">
      <c r="A31" s="15" t="s">
        <v>82</v>
      </c>
      <c r="C31" s="43">
        <f>(F26*F27%)*'Tariffs 2014'!E12/100</f>
        <v>223.93601999999998</v>
      </c>
      <c r="F31" s="46"/>
    </row>
    <row r="32" spans="1:7" x14ac:dyDescent="0.15">
      <c r="A32" s="15" t="s">
        <v>160</v>
      </c>
      <c r="C32" s="43">
        <f>(F26*F28%)*'Tariffs 2014'!E13/100</f>
        <v>202.58613000000003</v>
      </c>
      <c r="F32" s="46"/>
    </row>
    <row r="33" spans="1:7" x14ac:dyDescent="0.15">
      <c r="A33" s="15" t="s">
        <v>150</v>
      </c>
      <c r="C33" s="43">
        <f>('Tariffs 2014'!E14*91/100)+('Tariffs 2014'!E15*91/100)</f>
        <v>95.238780000000006</v>
      </c>
      <c r="F33" s="46"/>
    </row>
    <row r="34" spans="1:7" x14ac:dyDescent="0.15">
      <c r="A34" s="15" t="s">
        <v>151</v>
      </c>
      <c r="C34" s="43">
        <f>SUM(C31:C33)</f>
        <v>521.76093000000003</v>
      </c>
      <c r="F34" s="46"/>
    </row>
    <row r="35" spans="1:7" x14ac:dyDescent="0.15">
      <c r="A35" s="33" t="s">
        <v>152</v>
      </c>
      <c r="B35" s="44"/>
      <c r="C35" s="45">
        <f>C34*4</f>
        <v>2087.0437200000001</v>
      </c>
      <c r="D35" s="44"/>
      <c r="E35" s="44"/>
      <c r="F35" s="44"/>
      <c r="G35" s="44"/>
    </row>
    <row r="38" spans="1:7" x14ac:dyDescent="0.15">
      <c r="A38" s="30" t="s">
        <v>81</v>
      </c>
      <c r="B38" s="30" t="s">
        <v>202</v>
      </c>
      <c r="F38" s="31">
        <v>2265</v>
      </c>
    </row>
    <row r="39" spans="1:7" x14ac:dyDescent="0.15">
      <c r="A39" s="30" t="s">
        <v>66</v>
      </c>
      <c r="B39" s="30" t="s">
        <v>112</v>
      </c>
      <c r="F39" s="34">
        <v>40</v>
      </c>
    </row>
    <row r="40" spans="1:7" x14ac:dyDescent="0.15">
      <c r="B40" s="30" t="s">
        <v>164</v>
      </c>
      <c r="F40" s="34">
        <v>30</v>
      </c>
    </row>
    <row r="41" spans="1:7" x14ac:dyDescent="0.15">
      <c r="B41" s="30" t="s">
        <v>136</v>
      </c>
      <c r="F41" s="34">
        <v>30</v>
      </c>
    </row>
    <row r="43" spans="1:7" x14ac:dyDescent="0.15">
      <c r="A43" s="32" t="s">
        <v>137</v>
      </c>
      <c r="C43" s="29" t="s">
        <v>87</v>
      </c>
    </row>
    <row r="44" spans="1:7" x14ac:dyDescent="0.15">
      <c r="A44" s="15" t="s">
        <v>82</v>
      </c>
      <c r="C44" s="43">
        <f>(F38*F39%)*'Tariffs 2014'!E19/100</f>
        <v>223.93601999999998</v>
      </c>
    </row>
    <row r="45" spans="1:7" x14ac:dyDescent="0.15">
      <c r="A45" s="15" t="s">
        <v>159</v>
      </c>
      <c r="C45" s="43">
        <f>(F38*F40%)*'Tariffs 2014'!E13/100</f>
        <v>101.29306500000001</v>
      </c>
    </row>
    <row r="46" spans="1:7" x14ac:dyDescent="0.15">
      <c r="A46" s="15" t="s">
        <v>84</v>
      </c>
      <c r="C46" s="43">
        <f>(F38*F41%)*'Tariffs 2014'!E20/100</f>
        <v>81.546794999999989</v>
      </c>
    </row>
    <row r="47" spans="1:7" x14ac:dyDescent="0.15">
      <c r="A47" s="15" t="s">
        <v>150</v>
      </c>
      <c r="C47" s="43">
        <f>('Tariffs 2014'!E21*91/100)+('Tariffs 2014'!E22*91/100)</f>
        <v>99.36836000000001</v>
      </c>
    </row>
    <row r="48" spans="1:7" x14ac:dyDescent="0.15">
      <c r="A48" s="15" t="s">
        <v>151</v>
      </c>
      <c r="C48" s="43">
        <f>SUM(C44:C47)</f>
        <v>506.14423999999997</v>
      </c>
    </row>
    <row r="49" spans="1:7" x14ac:dyDescent="0.15">
      <c r="A49" s="33" t="s">
        <v>152</v>
      </c>
      <c r="B49" s="44"/>
      <c r="C49" s="45">
        <f>C48*4</f>
        <v>2024.5769599999999</v>
      </c>
      <c r="D49" s="44"/>
      <c r="E49" s="44"/>
      <c r="F49" s="44"/>
      <c r="G49" s="44"/>
    </row>
    <row r="52" spans="1:7" x14ac:dyDescent="0.15">
      <c r="A52" s="30" t="s">
        <v>81</v>
      </c>
      <c r="B52" s="30" t="s">
        <v>202</v>
      </c>
      <c r="F52" s="31">
        <v>2265</v>
      </c>
    </row>
    <row r="53" spans="1:7" x14ac:dyDescent="0.15">
      <c r="A53" s="30" t="s">
        <v>200</v>
      </c>
      <c r="B53" s="30" t="s">
        <v>112</v>
      </c>
      <c r="F53" s="34">
        <v>40</v>
      </c>
    </row>
    <row r="54" spans="1:7" x14ac:dyDescent="0.15">
      <c r="B54" s="30" t="s">
        <v>164</v>
      </c>
      <c r="F54" s="34">
        <v>40</v>
      </c>
    </row>
    <row r="55" spans="1:7" x14ac:dyDescent="0.15">
      <c r="B55" s="30" t="s">
        <v>136</v>
      </c>
      <c r="F55" s="34">
        <v>20</v>
      </c>
    </row>
    <row r="57" spans="1:7" x14ac:dyDescent="0.15">
      <c r="A57" s="32" t="s">
        <v>206</v>
      </c>
      <c r="C57" s="29" t="s">
        <v>87</v>
      </c>
    </row>
    <row r="58" spans="1:7" x14ac:dyDescent="0.15">
      <c r="A58" s="15" t="s">
        <v>82</v>
      </c>
      <c r="C58" s="43">
        <f>(F52*F53%)*'Tariffs 2014'!E26/100</f>
        <v>223.93601999999998</v>
      </c>
    </row>
    <row r="59" spans="1:7" x14ac:dyDescent="0.15">
      <c r="A59" s="15" t="s">
        <v>205</v>
      </c>
      <c r="C59" s="43">
        <f>(F52*F54%)*'Tariffs 2014'!E13/100</f>
        <v>135.05742000000001</v>
      </c>
    </row>
    <row r="60" spans="1:7" x14ac:dyDescent="0.15">
      <c r="A60" s="15" t="s">
        <v>118</v>
      </c>
      <c r="C60" s="43">
        <f>(F52*F55%)*'Tariffs 2014'!E20/100</f>
        <v>54.364529999999995</v>
      </c>
    </row>
    <row r="61" spans="1:7" x14ac:dyDescent="0.15">
      <c r="A61" s="15" t="s">
        <v>150</v>
      </c>
      <c r="C61" s="43">
        <f>('Tariffs 2014'!E28*91/100)+('Tariffs 2014'!E29*91/100)</f>
        <v>99.36836000000001</v>
      </c>
    </row>
    <row r="62" spans="1:7" x14ac:dyDescent="0.15">
      <c r="A62" s="15" t="s">
        <v>151</v>
      </c>
      <c r="C62" s="43">
        <f>SUM(C58:C61)</f>
        <v>512.72632999999996</v>
      </c>
    </row>
    <row r="63" spans="1:7" x14ac:dyDescent="0.15">
      <c r="A63" s="33" t="s">
        <v>152</v>
      </c>
      <c r="B63" s="44"/>
      <c r="C63" s="45">
        <f>C62*4</f>
        <v>2050.9053199999998</v>
      </c>
      <c r="D63" s="44"/>
      <c r="E63" s="44"/>
      <c r="F63" s="44"/>
      <c r="G63" s="44"/>
    </row>
    <row r="65" spans="1:7" x14ac:dyDescent="0.15">
      <c r="A65" s="60"/>
      <c r="B65" s="60"/>
      <c r="C65" s="60"/>
      <c r="D65" s="60"/>
      <c r="E65" s="60"/>
      <c r="F65" s="60"/>
      <c r="G65" s="60"/>
    </row>
  </sheetData>
  <sheetProtection algorithmName="SHA-512" hashValue="QsVo0bIQfOehL8DVfP7M/qmXR2Zng5/WkUs22+iPSIAqiRsyXVB5Kj1QHoDvY+4Ctapja8dl5aEEZnhN6NsMdw==" saltValue="qsH20b6bkERu/6Wmv6W9FA==" spinCount="100000" sheet="1" objects="1" scenarios="1"/>
  <phoneticPr fontId="5" type="noConversion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G65"/>
  <sheetViews>
    <sheetView zoomScale="125" workbookViewId="0">
      <selection activeCell="C9" sqref="C9"/>
    </sheetView>
  </sheetViews>
  <sheetFormatPr baseColWidth="10" defaultRowHeight="13" x14ac:dyDescent="0.15"/>
  <cols>
    <col min="1" max="1" width="14.1640625" style="15" customWidth="1"/>
    <col min="2" max="2" width="2.6640625" style="15" customWidth="1"/>
    <col min="3" max="12" width="10" style="15" customWidth="1"/>
    <col min="13" max="13" width="11.1640625" style="15" customWidth="1"/>
    <col min="14" max="16384" width="10.83203125" style="15"/>
  </cols>
  <sheetData>
    <row r="1" spans="1:7" x14ac:dyDescent="0.15">
      <c r="A1" s="17" t="s">
        <v>149</v>
      </c>
    </row>
    <row r="2" spans="1:7" x14ac:dyDescent="0.15">
      <c r="A2" s="18"/>
      <c r="B2" s="18"/>
      <c r="C2" s="18"/>
      <c r="D2" s="18"/>
      <c r="E2" s="18"/>
      <c r="F2" s="18"/>
      <c r="G2" s="18"/>
    </row>
    <row r="3" spans="1:7" x14ac:dyDescent="0.15">
      <c r="A3" s="19" t="s">
        <v>100</v>
      </c>
    </row>
    <row r="5" spans="1:7" x14ac:dyDescent="0.15">
      <c r="A5" s="30" t="s">
        <v>197</v>
      </c>
      <c r="B5" s="30" t="s">
        <v>202</v>
      </c>
      <c r="F5" s="31">
        <v>2265</v>
      </c>
    </row>
    <row r="7" spans="1:7" x14ac:dyDescent="0.15">
      <c r="A7" s="32" t="s">
        <v>85</v>
      </c>
      <c r="C7" s="29" t="s">
        <v>87</v>
      </c>
    </row>
    <row r="8" spans="1:7" x14ac:dyDescent="0.15">
      <c r="A8" s="15" t="s">
        <v>153</v>
      </c>
      <c r="C8" s="43">
        <f>F5*'Tariffs 2013'!E7/100</f>
        <v>640.60995000000003</v>
      </c>
    </row>
    <row r="9" spans="1:7" x14ac:dyDescent="0.15">
      <c r="A9" s="15" t="s">
        <v>150</v>
      </c>
      <c r="C9" s="43">
        <f>'Tariffs 2013'!E8*91/100</f>
        <v>91.329419999999985</v>
      </c>
    </row>
    <row r="10" spans="1:7" x14ac:dyDescent="0.15">
      <c r="A10" s="15" t="s">
        <v>151</v>
      </c>
      <c r="C10" s="43">
        <f>(C8+C9)</f>
        <v>731.93937000000005</v>
      </c>
    </row>
    <row r="11" spans="1:7" x14ac:dyDescent="0.15">
      <c r="A11" s="33" t="s">
        <v>152</v>
      </c>
      <c r="B11" s="44"/>
      <c r="C11" s="45">
        <f>C10*4</f>
        <v>2927.7574800000002</v>
      </c>
      <c r="D11" s="44"/>
      <c r="E11" s="44"/>
      <c r="F11" s="44"/>
      <c r="G11" s="44"/>
    </row>
    <row r="14" spans="1:7" x14ac:dyDescent="0.15">
      <c r="A14" s="30" t="s">
        <v>81</v>
      </c>
      <c r="B14" s="30" t="s">
        <v>202</v>
      </c>
      <c r="F14" s="31">
        <v>2265</v>
      </c>
    </row>
    <row r="15" spans="1:7" x14ac:dyDescent="0.15">
      <c r="A15" s="30" t="s">
        <v>131</v>
      </c>
      <c r="B15" s="30" t="s">
        <v>112</v>
      </c>
      <c r="F15" s="34">
        <v>60</v>
      </c>
    </row>
    <row r="16" spans="1:7" x14ac:dyDescent="0.15">
      <c r="B16" s="30" t="s">
        <v>80</v>
      </c>
      <c r="F16" s="34">
        <v>40</v>
      </c>
    </row>
    <row r="18" spans="1:7" x14ac:dyDescent="0.15">
      <c r="A18" s="32" t="s">
        <v>145</v>
      </c>
      <c r="C18" s="29" t="s">
        <v>87</v>
      </c>
    </row>
    <row r="19" spans="1:7" x14ac:dyDescent="0.15">
      <c r="A19" s="15" t="s">
        <v>82</v>
      </c>
      <c r="C19" s="43">
        <f>(F14*F15%)*'Tariffs 2013'!E12/100</f>
        <v>384.36597</v>
      </c>
    </row>
    <row r="20" spans="1:7" x14ac:dyDescent="0.15">
      <c r="A20" s="15" t="s">
        <v>163</v>
      </c>
      <c r="C20" s="43">
        <f>(F14*F16%)*'Tariffs 2013'!E13/100</f>
        <v>154.53641999999999</v>
      </c>
    </row>
    <row r="21" spans="1:7" x14ac:dyDescent="0.15">
      <c r="A21" s="15" t="s">
        <v>150</v>
      </c>
      <c r="C21" s="43">
        <f>('Tariffs 2013'!E14*91/100)+('Tariffs 2013'!E15*91/100)</f>
        <v>108.99524999999998</v>
      </c>
    </row>
    <row r="22" spans="1:7" x14ac:dyDescent="0.15">
      <c r="A22" s="15" t="s">
        <v>151</v>
      </c>
      <c r="C22" s="43">
        <f>SUM(C19:C21)</f>
        <v>647.89763999999991</v>
      </c>
    </row>
    <row r="23" spans="1:7" x14ac:dyDescent="0.15">
      <c r="A23" s="33" t="s">
        <v>152</v>
      </c>
      <c r="B23" s="44"/>
      <c r="C23" s="45">
        <f>C22*4</f>
        <v>2591.5905599999996</v>
      </c>
      <c r="D23" s="44"/>
      <c r="E23" s="44"/>
      <c r="F23" s="44"/>
      <c r="G23" s="44"/>
    </row>
    <row r="24" spans="1:7" x14ac:dyDescent="0.15">
      <c r="A24" s="19"/>
      <c r="C24" s="47"/>
    </row>
    <row r="25" spans="1:7" x14ac:dyDescent="0.15">
      <c r="A25" s="19"/>
      <c r="C25" s="47"/>
    </row>
    <row r="26" spans="1:7" x14ac:dyDescent="0.15">
      <c r="A26" s="30" t="s">
        <v>81</v>
      </c>
      <c r="B26" s="30" t="s">
        <v>202</v>
      </c>
      <c r="F26" s="31">
        <v>2265</v>
      </c>
    </row>
    <row r="27" spans="1:7" x14ac:dyDescent="0.15">
      <c r="A27" s="30" t="s">
        <v>65</v>
      </c>
      <c r="B27" s="30" t="s">
        <v>112</v>
      </c>
      <c r="F27" s="34">
        <v>40</v>
      </c>
    </row>
    <row r="28" spans="1:7" x14ac:dyDescent="0.15">
      <c r="B28" s="30" t="s">
        <v>201</v>
      </c>
      <c r="F28" s="34">
        <v>60</v>
      </c>
    </row>
    <row r="29" spans="1:7" x14ac:dyDescent="0.15">
      <c r="B29" s="30"/>
      <c r="F29" s="46"/>
    </row>
    <row r="30" spans="1:7" x14ac:dyDescent="0.15">
      <c r="A30" s="32" t="s">
        <v>146</v>
      </c>
      <c r="C30" s="29" t="s">
        <v>87</v>
      </c>
      <c r="F30" s="46"/>
    </row>
    <row r="31" spans="1:7" x14ac:dyDescent="0.15">
      <c r="A31" s="15" t="s">
        <v>82</v>
      </c>
      <c r="C31" s="43">
        <f>(F26*F27%)*'Tariffs 2013'!E12/100</f>
        <v>256.24398000000002</v>
      </c>
      <c r="F31" s="46"/>
    </row>
    <row r="32" spans="1:7" x14ac:dyDescent="0.15">
      <c r="A32" s="15" t="s">
        <v>160</v>
      </c>
      <c r="C32" s="43">
        <f>(F26*F28%)*'Tariffs 2013'!E13/100</f>
        <v>231.80463</v>
      </c>
      <c r="F32" s="46"/>
    </row>
    <row r="33" spans="1:7" x14ac:dyDescent="0.15">
      <c r="A33" s="15" t="s">
        <v>150</v>
      </c>
      <c r="C33" s="43">
        <f>('Tariffs 2013'!E14*91/100)+('Tariffs 2013'!E15*91/100)</f>
        <v>108.99524999999998</v>
      </c>
      <c r="F33" s="46"/>
    </row>
    <row r="34" spans="1:7" x14ac:dyDescent="0.15">
      <c r="A34" s="15" t="s">
        <v>151</v>
      </c>
      <c r="C34" s="43">
        <f>SUM(C31:C33)</f>
        <v>597.04386</v>
      </c>
      <c r="F34" s="46"/>
    </row>
    <row r="35" spans="1:7" x14ac:dyDescent="0.15">
      <c r="A35" s="33" t="s">
        <v>152</v>
      </c>
      <c r="B35" s="44"/>
      <c r="C35" s="45">
        <f>C34*4</f>
        <v>2388.17544</v>
      </c>
      <c r="D35" s="44"/>
      <c r="E35" s="44"/>
      <c r="F35" s="44"/>
      <c r="G35" s="44"/>
    </row>
    <row r="38" spans="1:7" x14ac:dyDescent="0.15">
      <c r="A38" s="30" t="s">
        <v>81</v>
      </c>
      <c r="B38" s="30" t="s">
        <v>202</v>
      </c>
      <c r="F38" s="31">
        <v>2265</v>
      </c>
    </row>
    <row r="39" spans="1:7" x14ac:dyDescent="0.15">
      <c r="A39" s="30" t="s">
        <v>66</v>
      </c>
      <c r="B39" s="30" t="s">
        <v>112</v>
      </c>
      <c r="F39" s="34">
        <v>40</v>
      </c>
    </row>
    <row r="40" spans="1:7" x14ac:dyDescent="0.15">
      <c r="B40" s="30" t="s">
        <v>164</v>
      </c>
      <c r="F40" s="34">
        <v>30</v>
      </c>
    </row>
    <row r="41" spans="1:7" x14ac:dyDescent="0.15">
      <c r="B41" s="30" t="s">
        <v>136</v>
      </c>
      <c r="F41" s="34">
        <v>30</v>
      </c>
    </row>
    <row r="43" spans="1:7" x14ac:dyDescent="0.15">
      <c r="A43" s="32" t="s">
        <v>137</v>
      </c>
      <c r="C43" s="29" t="s">
        <v>87</v>
      </c>
    </row>
    <row r="44" spans="1:7" x14ac:dyDescent="0.15">
      <c r="A44" s="15" t="s">
        <v>82</v>
      </c>
      <c r="C44" s="43">
        <f>(F38*F39%)*'Tariffs 2013'!E19/100</f>
        <v>256.24398000000002</v>
      </c>
    </row>
    <row r="45" spans="1:7" x14ac:dyDescent="0.15">
      <c r="A45" s="15" t="s">
        <v>159</v>
      </c>
      <c r="C45" s="43">
        <f>(F38*F40%)*'Tariffs 2013'!E13/100</f>
        <v>115.902315</v>
      </c>
    </row>
    <row r="46" spans="1:7" x14ac:dyDescent="0.15">
      <c r="A46" s="15" t="s">
        <v>84</v>
      </c>
      <c r="C46" s="43">
        <f>(F38*F41%)*'Tariffs 2013'!E20/100</f>
        <v>93.315735000000004</v>
      </c>
    </row>
    <row r="47" spans="1:7" x14ac:dyDescent="0.15">
      <c r="A47" s="15" t="s">
        <v>150</v>
      </c>
      <c r="C47" s="43">
        <f>('Tariffs 2013'!E21*91/100)+('Tariffs 2013'!E22*91/100)</f>
        <v>113.73634999999999</v>
      </c>
    </row>
    <row r="48" spans="1:7" x14ac:dyDescent="0.15">
      <c r="A48" s="15" t="s">
        <v>151</v>
      </c>
      <c r="C48" s="43">
        <f>SUM(C44:C47)</f>
        <v>579.19838000000004</v>
      </c>
    </row>
    <row r="49" spans="1:7" x14ac:dyDescent="0.15">
      <c r="A49" s="33" t="s">
        <v>152</v>
      </c>
      <c r="B49" s="44"/>
      <c r="C49" s="45">
        <f>C48*4</f>
        <v>2316.7935200000002</v>
      </c>
      <c r="D49" s="44"/>
      <c r="E49" s="44"/>
      <c r="F49" s="44"/>
      <c r="G49" s="44"/>
    </row>
    <row r="52" spans="1:7" x14ac:dyDescent="0.15">
      <c r="A52" s="30" t="s">
        <v>81</v>
      </c>
      <c r="B52" s="30" t="s">
        <v>202</v>
      </c>
      <c r="F52" s="63">
        <v>2265</v>
      </c>
    </row>
    <row r="53" spans="1:7" x14ac:dyDescent="0.15">
      <c r="A53" s="30" t="s">
        <v>200</v>
      </c>
      <c r="B53" s="30" t="s">
        <v>112</v>
      </c>
      <c r="F53" s="64">
        <v>40</v>
      </c>
    </row>
    <row r="54" spans="1:7" x14ac:dyDescent="0.15">
      <c r="B54" s="30" t="s">
        <v>164</v>
      </c>
      <c r="F54" s="64">
        <v>40</v>
      </c>
    </row>
    <row r="55" spans="1:7" x14ac:dyDescent="0.15">
      <c r="B55" s="30" t="s">
        <v>136</v>
      </c>
      <c r="F55" s="64">
        <v>20</v>
      </c>
    </row>
    <row r="57" spans="1:7" x14ac:dyDescent="0.15">
      <c r="A57" s="32" t="s">
        <v>206</v>
      </c>
      <c r="C57" s="29" t="s">
        <v>87</v>
      </c>
    </row>
    <row r="58" spans="1:7" x14ac:dyDescent="0.15">
      <c r="A58" s="15" t="s">
        <v>82</v>
      </c>
      <c r="C58" s="43">
        <f>(F52*F53%)*'Tariffs 2013'!E26/100</f>
        <v>256.24398000000002</v>
      </c>
    </row>
    <row r="59" spans="1:7" x14ac:dyDescent="0.15">
      <c r="A59" s="15" t="s">
        <v>205</v>
      </c>
      <c r="C59" s="43">
        <f>(F52*F54%)*'Tariffs 2013'!E13/100</f>
        <v>154.53641999999999</v>
      </c>
    </row>
    <row r="60" spans="1:7" x14ac:dyDescent="0.15">
      <c r="A60" s="15" t="s">
        <v>118</v>
      </c>
      <c r="C60" s="43">
        <f>(F52*F55%)*'Tariffs 2013'!E20/100</f>
        <v>62.21049</v>
      </c>
    </row>
    <row r="61" spans="1:7" x14ac:dyDescent="0.15">
      <c r="A61" s="15" t="s">
        <v>150</v>
      </c>
      <c r="C61" s="43">
        <f>('Tariffs 2013'!E28*91/100)+('Tariffs 2013'!E29*91/100)</f>
        <v>113.73634999999999</v>
      </c>
    </row>
    <row r="62" spans="1:7" x14ac:dyDescent="0.15">
      <c r="A62" s="15" t="s">
        <v>151</v>
      </c>
      <c r="C62" s="43">
        <f>SUM(C58:C61)</f>
        <v>586.72723999999994</v>
      </c>
    </row>
    <row r="63" spans="1:7" x14ac:dyDescent="0.15">
      <c r="A63" s="33" t="s">
        <v>152</v>
      </c>
      <c r="B63" s="44"/>
      <c r="C63" s="45">
        <f>C62*4</f>
        <v>2346.9089599999998</v>
      </c>
      <c r="D63" s="44"/>
      <c r="E63" s="44"/>
      <c r="F63" s="44"/>
      <c r="G63" s="44"/>
    </row>
    <row r="65" spans="1:7" x14ac:dyDescent="0.15">
      <c r="A65" s="18"/>
      <c r="B65" s="18"/>
      <c r="C65" s="18"/>
      <c r="D65" s="18"/>
      <c r="E65" s="18"/>
      <c r="F65" s="18"/>
      <c r="G65" s="18"/>
    </row>
  </sheetData>
  <sheetProtection algorithmName="SHA-512" hashValue="VuDgHP4R9t6+Syb34IC7GbHtBw50iX1b4cWPlWWFWmwWAqA3Dikhd25/Qvjfq5zrbgDpeSx9EpAh5MM2a9WtaA==" saltValue="VVEJoManCiZ2ivL0PIlJ0g==" spinCount="100000" sheet="1" objects="1" scenarios="1"/>
  <phoneticPr fontId="5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G65"/>
  <sheetViews>
    <sheetView zoomScale="125" workbookViewId="0">
      <selection activeCell="C9" sqref="C9"/>
    </sheetView>
  </sheetViews>
  <sheetFormatPr baseColWidth="10" defaultRowHeight="13" x14ac:dyDescent="0.15"/>
  <cols>
    <col min="1" max="1" width="14.1640625" style="15" customWidth="1"/>
    <col min="2" max="2" width="2.6640625" style="15" customWidth="1"/>
    <col min="3" max="9" width="10" style="15" customWidth="1"/>
    <col min="10" max="16384" width="10.83203125" style="15"/>
  </cols>
  <sheetData>
    <row r="1" spans="1:7" x14ac:dyDescent="0.15">
      <c r="A1" s="17" t="s">
        <v>149</v>
      </c>
    </row>
    <row r="2" spans="1:7" x14ac:dyDescent="0.15">
      <c r="A2" s="20"/>
      <c r="B2" s="20"/>
      <c r="C2" s="20"/>
      <c r="D2" s="20"/>
      <c r="E2" s="20"/>
      <c r="F2" s="20"/>
      <c r="G2" s="20"/>
    </row>
    <row r="3" spans="1:7" x14ac:dyDescent="0.15">
      <c r="A3" s="19" t="s">
        <v>129</v>
      </c>
    </row>
    <row r="5" spans="1:7" x14ac:dyDescent="0.15">
      <c r="A5" s="30" t="s">
        <v>197</v>
      </c>
      <c r="B5" s="30" t="s">
        <v>202</v>
      </c>
      <c r="F5" s="31">
        <v>2265</v>
      </c>
    </row>
    <row r="7" spans="1:7" x14ac:dyDescent="0.15">
      <c r="A7" s="32" t="s">
        <v>85</v>
      </c>
      <c r="C7" s="29" t="s">
        <v>87</v>
      </c>
    </row>
    <row r="8" spans="1:7" x14ac:dyDescent="0.15">
      <c r="A8" s="15" t="s">
        <v>153</v>
      </c>
      <c r="C8" s="43">
        <f>F5*'Tariffs 2012'!E7/100</f>
        <v>629.33024999999998</v>
      </c>
    </row>
    <row r="9" spans="1:7" x14ac:dyDescent="0.15">
      <c r="A9" s="15" t="s">
        <v>150</v>
      </c>
      <c r="C9" s="43">
        <f>'Tariffs 2012'!E8*91/100</f>
        <v>89.688690000000008</v>
      </c>
    </row>
    <row r="10" spans="1:7" x14ac:dyDescent="0.15">
      <c r="A10" s="15" t="s">
        <v>151</v>
      </c>
      <c r="C10" s="43">
        <f>(C8+C9)</f>
        <v>719.01893999999993</v>
      </c>
    </row>
    <row r="11" spans="1:7" x14ac:dyDescent="0.15">
      <c r="A11" s="33" t="s">
        <v>152</v>
      </c>
      <c r="B11" s="44"/>
      <c r="C11" s="45">
        <f>C10*4</f>
        <v>2876.0757599999997</v>
      </c>
      <c r="D11" s="44"/>
      <c r="E11" s="44"/>
      <c r="F11" s="44"/>
      <c r="G11" s="44"/>
    </row>
    <row r="14" spans="1:7" x14ac:dyDescent="0.15">
      <c r="A14" s="30" t="s">
        <v>81</v>
      </c>
      <c r="B14" s="30" t="s">
        <v>202</v>
      </c>
      <c r="F14" s="31">
        <v>2265</v>
      </c>
    </row>
    <row r="15" spans="1:7" x14ac:dyDescent="0.15">
      <c r="A15" s="30" t="s">
        <v>131</v>
      </c>
      <c r="B15" s="30" t="s">
        <v>112</v>
      </c>
      <c r="F15" s="34">
        <v>60</v>
      </c>
    </row>
    <row r="16" spans="1:7" x14ac:dyDescent="0.15">
      <c r="B16" s="30" t="s">
        <v>80</v>
      </c>
      <c r="F16" s="34">
        <v>40</v>
      </c>
    </row>
    <row r="18" spans="1:7" x14ac:dyDescent="0.15">
      <c r="A18" s="32" t="s">
        <v>145</v>
      </c>
      <c r="C18" s="29" t="s">
        <v>87</v>
      </c>
    </row>
    <row r="19" spans="1:7" x14ac:dyDescent="0.15">
      <c r="A19" s="15" t="s">
        <v>82</v>
      </c>
      <c r="C19" s="43">
        <f>(F14*F15%)*'Tariffs 2012'!E12/100</f>
        <v>377.59815000000003</v>
      </c>
    </row>
    <row r="20" spans="1:7" x14ac:dyDescent="0.15">
      <c r="A20" s="15" t="s">
        <v>83</v>
      </c>
      <c r="C20" s="43">
        <f>(F14*F16%)*'Tariffs 2012'!E13/100</f>
        <v>151.81842</v>
      </c>
    </row>
    <row r="21" spans="1:7" x14ac:dyDescent="0.15">
      <c r="A21" s="15" t="s">
        <v>150</v>
      </c>
      <c r="C21" s="43">
        <f>('Tariffs 2012'!E14*91/100)+('Tariffs 2012'!E15*91/100)</f>
        <v>107.05968000000001</v>
      </c>
    </row>
    <row r="22" spans="1:7" x14ac:dyDescent="0.15">
      <c r="A22" s="15" t="s">
        <v>151</v>
      </c>
      <c r="C22" s="43">
        <f>SUM(C19:C21)</f>
        <v>636.47625000000016</v>
      </c>
    </row>
    <row r="23" spans="1:7" x14ac:dyDescent="0.15">
      <c r="A23" s="33" t="s">
        <v>152</v>
      </c>
      <c r="B23" s="44"/>
      <c r="C23" s="45">
        <f>C22*4</f>
        <v>2545.9050000000007</v>
      </c>
      <c r="D23" s="44"/>
      <c r="E23" s="44"/>
      <c r="F23" s="44"/>
      <c r="G23" s="44"/>
    </row>
    <row r="25" spans="1:7" x14ac:dyDescent="0.15">
      <c r="A25" s="32"/>
      <c r="C25" s="29"/>
    </row>
    <row r="26" spans="1:7" x14ac:dyDescent="0.15">
      <c r="A26" s="30" t="s">
        <v>81</v>
      </c>
      <c r="B26" s="30" t="s">
        <v>202</v>
      </c>
      <c r="F26" s="31">
        <v>2265</v>
      </c>
    </row>
    <row r="27" spans="1:7" x14ac:dyDescent="0.15">
      <c r="A27" s="30" t="s">
        <v>65</v>
      </c>
      <c r="B27" s="30" t="s">
        <v>112</v>
      </c>
      <c r="F27" s="34">
        <v>40</v>
      </c>
    </row>
    <row r="28" spans="1:7" x14ac:dyDescent="0.15">
      <c r="B28" s="30" t="s">
        <v>201</v>
      </c>
      <c r="F28" s="34">
        <v>60</v>
      </c>
    </row>
    <row r="29" spans="1:7" x14ac:dyDescent="0.15">
      <c r="B29" s="30"/>
      <c r="F29" s="46"/>
    </row>
    <row r="30" spans="1:7" x14ac:dyDescent="0.15">
      <c r="A30" s="32" t="s">
        <v>146</v>
      </c>
      <c r="C30" s="29" t="s">
        <v>87</v>
      </c>
      <c r="F30" s="46"/>
    </row>
    <row r="31" spans="1:7" x14ac:dyDescent="0.15">
      <c r="A31" s="15" t="s">
        <v>82</v>
      </c>
      <c r="C31" s="43">
        <f>(F26*F27%)*'Tariffs 2012'!E12/100</f>
        <v>251.7321</v>
      </c>
      <c r="F31" s="46"/>
    </row>
    <row r="32" spans="1:7" x14ac:dyDescent="0.15">
      <c r="A32" s="15" t="s">
        <v>160</v>
      </c>
      <c r="C32" s="43">
        <f>(F26*F28%)*'Tariffs 2012'!E13/100</f>
        <v>227.72763000000003</v>
      </c>
      <c r="F32" s="46"/>
    </row>
    <row r="33" spans="1:7" x14ac:dyDescent="0.15">
      <c r="A33" s="15" t="s">
        <v>150</v>
      </c>
      <c r="C33" s="43">
        <f>('Tariffs 2012'!E14*91/100)+('Tariffs 2012'!E15*91/100)</f>
        <v>107.05968000000001</v>
      </c>
      <c r="F33" s="46"/>
    </row>
    <row r="34" spans="1:7" x14ac:dyDescent="0.15">
      <c r="A34" s="15" t="s">
        <v>151</v>
      </c>
      <c r="C34" s="43">
        <f>SUM(C31:C33)</f>
        <v>586.51941000000011</v>
      </c>
      <c r="F34" s="46"/>
    </row>
    <row r="35" spans="1:7" x14ac:dyDescent="0.15">
      <c r="A35" s="33" t="s">
        <v>152</v>
      </c>
      <c r="B35" s="44"/>
      <c r="C35" s="45">
        <f>C34*4</f>
        <v>2346.0776400000004</v>
      </c>
      <c r="D35" s="44"/>
      <c r="E35" s="44"/>
      <c r="F35" s="44"/>
      <c r="G35" s="44"/>
    </row>
    <row r="38" spans="1:7" x14ac:dyDescent="0.15">
      <c r="A38" s="30" t="s">
        <v>81</v>
      </c>
      <c r="B38" s="30" t="s">
        <v>202</v>
      </c>
      <c r="F38" s="31">
        <v>2265</v>
      </c>
    </row>
    <row r="39" spans="1:7" x14ac:dyDescent="0.15">
      <c r="A39" s="30" t="s">
        <v>66</v>
      </c>
      <c r="B39" s="30" t="s">
        <v>112</v>
      </c>
      <c r="F39" s="34">
        <v>40</v>
      </c>
    </row>
    <row r="40" spans="1:7" x14ac:dyDescent="0.15">
      <c r="B40" s="30" t="s">
        <v>164</v>
      </c>
      <c r="F40" s="34">
        <v>30</v>
      </c>
    </row>
    <row r="41" spans="1:7" x14ac:dyDescent="0.15">
      <c r="B41" s="30" t="s">
        <v>136</v>
      </c>
      <c r="F41" s="34">
        <v>30</v>
      </c>
    </row>
    <row r="43" spans="1:7" x14ac:dyDescent="0.15">
      <c r="A43" s="32" t="s">
        <v>137</v>
      </c>
      <c r="C43" s="29" t="s">
        <v>87</v>
      </c>
    </row>
    <row r="44" spans="1:7" x14ac:dyDescent="0.15">
      <c r="A44" s="15" t="s">
        <v>82</v>
      </c>
      <c r="C44" s="43">
        <f>(F38*F39%)*'Tariffs 2012'!E19/100</f>
        <v>251.7321</v>
      </c>
    </row>
    <row r="45" spans="1:7" x14ac:dyDescent="0.15">
      <c r="A45" s="15" t="s">
        <v>159</v>
      </c>
      <c r="C45" s="43">
        <f>(F38*F40%)*'Tariffs 2012'!E13/100</f>
        <v>113.86381500000002</v>
      </c>
    </row>
    <row r="46" spans="1:7" x14ac:dyDescent="0.15">
      <c r="A46" s="15" t="s">
        <v>84</v>
      </c>
      <c r="C46" s="43">
        <f>(F38*F41%)*'Tariffs 2012'!E20/100</f>
        <v>91.671345000000002</v>
      </c>
    </row>
    <row r="47" spans="1:7" x14ac:dyDescent="0.15">
      <c r="A47" s="15" t="s">
        <v>150</v>
      </c>
      <c r="C47" s="43">
        <f>('Tariffs 2012'!E21*91/100)+('Tariffs 2012'!E22*91/100)</f>
        <v>111.70068000000001</v>
      </c>
    </row>
    <row r="48" spans="1:7" x14ac:dyDescent="0.15">
      <c r="A48" s="15" t="s">
        <v>151</v>
      </c>
      <c r="C48" s="43">
        <f>SUM(C44:C47)</f>
        <v>568.96794</v>
      </c>
    </row>
    <row r="49" spans="1:7" x14ac:dyDescent="0.15">
      <c r="A49" s="33" t="s">
        <v>152</v>
      </c>
      <c r="B49" s="44"/>
      <c r="C49" s="45">
        <f>C48*4</f>
        <v>2275.87176</v>
      </c>
      <c r="D49" s="44"/>
      <c r="E49" s="44"/>
      <c r="F49" s="44"/>
      <c r="G49" s="44"/>
    </row>
    <row r="52" spans="1:7" x14ac:dyDescent="0.15">
      <c r="A52" s="30" t="s">
        <v>81</v>
      </c>
      <c r="B52" s="30" t="s">
        <v>202</v>
      </c>
      <c r="F52" s="31">
        <v>2265</v>
      </c>
    </row>
    <row r="53" spans="1:7" x14ac:dyDescent="0.15">
      <c r="A53" s="30" t="s">
        <v>200</v>
      </c>
      <c r="B53" s="30" t="s">
        <v>112</v>
      </c>
      <c r="F53" s="34">
        <v>40</v>
      </c>
    </row>
    <row r="54" spans="1:7" x14ac:dyDescent="0.15">
      <c r="B54" s="30" t="s">
        <v>164</v>
      </c>
      <c r="F54" s="34">
        <v>40</v>
      </c>
    </row>
    <row r="55" spans="1:7" x14ac:dyDescent="0.15">
      <c r="B55" s="30" t="s">
        <v>136</v>
      </c>
      <c r="F55" s="34">
        <v>20</v>
      </c>
    </row>
    <row r="57" spans="1:7" x14ac:dyDescent="0.15">
      <c r="A57" s="32" t="s">
        <v>206</v>
      </c>
      <c r="C57" s="29" t="s">
        <v>87</v>
      </c>
    </row>
    <row r="58" spans="1:7" x14ac:dyDescent="0.15">
      <c r="A58" s="15" t="s">
        <v>82</v>
      </c>
      <c r="C58" s="43">
        <f>(F52*F53%)*'Tariffs 2012'!E26/100</f>
        <v>251.7321</v>
      </c>
    </row>
    <row r="59" spans="1:7" x14ac:dyDescent="0.15">
      <c r="A59" s="15" t="s">
        <v>205</v>
      </c>
      <c r="C59" s="43">
        <f>(F52*F54%)*'Tariffs 2012'!E13/100</f>
        <v>151.81842</v>
      </c>
    </row>
    <row r="60" spans="1:7" x14ac:dyDescent="0.15">
      <c r="A60" s="15" t="s">
        <v>118</v>
      </c>
      <c r="C60" s="43">
        <f>(F52*F55%)*'Tariffs 2012'!E20/100</f>
        <v>61.114229999999999</v>
      </c>
    </row>
    <row r="61" spans="1:7" x14ac:dyDescent="0.15">
      <c r="A61" s="15" t="s">
        <v>150</v>
      </c>
      <c r="C61" s="43">
        <f>('Tariffs 2012'!E28*91/100)+('Tariffs 2012'!E29*91/100)</f>
        <v>111.70068000000001</v>
      </c>
    </row>
    <row r="62" spans="1:7" x14ac:dyDescent="0.15">
      <c r="A62" s="15" t="s">
        <v>151</v>
      </c>
      <c r="C62" s="43">
        <f>SUM(C58:C61)</f>
        <v>576.36543000000006</v>
      </c>
    </row>
    <row r="63" spans="1:7" x14ac:dyDescent="0.15">
      <c r="A63" s="33" t="s">
        <v>152</v>
      </c>
      <c r="B63" s="44"/>
      <c r="C63" s="45">
        <f>C62*4</f>
        <v>2305.4617200000002</v>
      </c>
      <c r="D63" s="44"/>
      <c r="E63" s="44"/>
      <c r="F63" s="44"/>
      <c r="G63" s="44"/>
    </row>
    <row r="65" spans="1:7" x14ac:dyDescent="0.15">
      <c r="A65" s="20"/>
      <c r="B65" s="20"/>
      <c r="C65" s="20"/>
      <c r="D65" s="20"/>
      <c r="E65" s="20"/>
      <c r="F65" s="20"/>
      <c r="G65" s="20"/>
    </row>
  </sheetData>
  <sheetProtection algorithmName="SHA-512" hashValue="feofJP026ZbwA7JA40nOxFM006CI2OvRQFv/12TNHQNbObVmmCWMOVMl4z+ji9XCIbEMjpgvgASskfaP+eOrtA==" saltValue="3kxTivI044p8R5lkZU7/fQ==" spinCount="100000" sheet="1" objects="1" scenarios="1"/>
  <phoneticPr fontId="5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H65"/>
  <sheetViews>
    <sheetView zoomScale="125" workbookViewId="0">
      <selection activeCell="C9" sqref="C9"/>
    </sheetView>
  </sheetViews>
  <sheetFormatPr baseColWidth="10" defaultRowHeight="13" x14ac:dyDescent="0.15"/>
  <cols>
    <col min="1" max="1" width="14.1640625" style="15" customWidth="1"/>
    <col min="2" max="2" width="2.6640625" style="15" customWidth="1"/>
    <col min="3" max="8" width="10" style="15" customWidth="1"/>
    <col min="9" max="16384" width="10.83203125" style="15"/>
  </cols>
  <sheetData>
    <row r="1" spans="1:8" x14ac:dyDescent="0.15">
      <c r="A1" s="17" t="s">
        <v>149</v>
      </c>
    </row>
    <row r="2" spans="1:8" x14ac:dyDescent="0.15">
      <c r="A2" s="21"/>
      <c r="B2" s="21"/>
      <c r="C2" s="21"/>
      <c r="D2" s="21"/>
      <c r="E2" s="21"/>
      <c r="F2" s="21"/>
      <c r="G2" s="21"/>
      <c r="H2" s="21"/>
    </row>
    <row r="3" spans="1:8" x14ac:dyDescent="0.15">
      <c r="A3" s="19" t="s">
        <v>36</v>
      </c>
    </row>
    <row r="5" spans="1:8" x14ac:dyDescent="0.15">
      <c r="A5" s="30" t="s">
        <v>197</v>
      </c>
      <c r="B5" s="30" t="s">
        <v>202</v>
      </c>
      <c r="F5" s="31">
        <v>2265</v>
      </c>
    </row>
    <row r="7" spans="1:8" x14ac:dyDescent="0.15">
      <c r="A7" s="32" t="s">
        <v>85</v>
      </c>
      <c r="C7" s="29" t="s">
        <v>87</v>
      </c>
    </row>
    <row r="8" spans="1:8" x14ac:dyDescent="0.15">
      <c r="A8" s="15" t="s">
        <v>153</v>
      </c>
      <c r="C8" s="43">
        <f>F5*'Tariffs 2011'!E7/100</f>
        <v>523.93979999999999</v>
      </c>
    </row>
    <row r="9" spans="1:8" x14ac:dyDescent="0.15">
      <c r="A9" s="15" t="s">
        <v>150</v>
      </c>
      <c r="C9" s="43">
        <f>'Tariffs 2011'!E8*91/100</f>
        <v>81.121949999999998</v>
      </c>
    </row>
    <row r="10" spans="1:8" x14ac:dyDescent="0.15">
      <c r="A10" s="15" t="s">
        <v>151</v>
      </c>
      <c r="C10" s="43">
        <f>(C8+C9)</f>
        <v>605.06174999999996</v>
      </c>
    </row>
    <row r="11" spans="1:8" x14ac:dyDescent="0.15">
      <c r="A11" s="33" t="s">
        <v>152</v>
      </c>
      <c r="B11" s="44"/>
      <c r="C11" s="45">
        <f>C10*4</f>
        <v>2420.2469999999998</v>
      </c>
      <c r="D11" s="44"/>
      <c r="E11" s="44"/>
      <c r="F11" s="44"/>
      <c r="G11" s="44"/>
    </row>
    <row r="14" spans="1:8" x14ac:dyDescent="0.15">
      <c r="A14" s="30" t="s">
        <v>81</v>
      </c>
      <c r="B14" s="30" t="s">
        <v>202</v>
      </c>
      <c r="F14" s="31">
        <v>2265</v>
      </c>
    </row>
    <row r="15" spans="1:8" x14ac:dyDescent="0.15">
      <c r="A15" s="30" t="s">
        <v>131</v>
      </c>
      <c r="B15" s="30" t="s">
        <v>112</v>
      </c>
      <c r="F15" s="34">
        <v>60</v>
      </c>
    </row>
    <row r="16" spans="1:8" x14ac:dyDescent="0.15">
      <c r="B16" s="30" t="s">
        <v>80</v>
      </c>
      <c r="F16" s="34">
        <v>40</v>
      </c>
    </row>
    <row r="18" spans="1:7" x14ac:dyDescent="0.15">
      <c r="A18" s="32" t="s">
        <v>145</v>
      </c>
      <c r="C18" s="29" t="s">
        <v>87</v>
      </c>
    </row>
    <row r="19" spans="1:7" x14ac:dyDescent="0.15">
      <c r="A19" s="15" t="s">
        <v>82</v>
      </c>
      <c r="C19" s="43">
        <f>(F14*F15%)*'Tariffs 2011'!E12/100</f>
        <v>314.36388000000005</v>
      </c>
    </row>
    <row r="20" spans="1:7" x14ac:dyDescent="0.15">
      <c r="A20" s="15" t="s">
        <v>83</v>
      </c>
      <c r="C20" s="43">
        <f>(F14*F16%)*'Tariffs 2011'!E13/100</f>
        <v>137.32241999999999</v>
      </c>
    </row>
    <row r="21" spans="1:7" x14ac:dyDescent="0.15">
      <c r="A21" s="15" t="s">
        <v>150</v>
      </c>
      <c r="C21" s="43">
        <f>('Tariffs 2011'!E14*91/100)+('Tariffs 2011'!E15*91/100)</f>
        <v>96.834009999999992</v>
      </c>
    </row>
    <row r="22" spans="1:7" x14ac:dyDescent="0.15">
      <c r="A22" s="15" t="s">
        <v>151</v>
      </c>
      <c r="C22" s="43">
        <f>SUM(C19:C21)</f>
        <v>548.52031000000011</v>
      </c>
    </row>
    <row r="23" spans="1:7" x14ac:dyDescent="0.15">
      <c r="A23" s="33" t="s">
        <v>152</v>
      </c>
      <c r="B23" s="44"/>
      <c r="C23" s="45">
        <f>C22*4</f>
        <v>2194.0812400000004</v>
      </c>
      <c r="D23" s="44"/>
      <c r="E23" s="44"/>
      <c r="F23" s="44"/>
      <c r="G23" s="44"/>
    </row>
    <row r="25" spans="1:7" x14ac:dyDescent="0.15">
      <c r="A25" s="32"/>
      <c r="C25" s="29"/>
    </row>
    <row r="26" spans="1:7" x14ac:dyDescent="0.15">
      <c r="A26" s="30" t="s">
        <v>81</v>
      </c>
      <c r="B26" s="30" t="s">
        <v>202</v>
      </c>
      <c r="F26" s="31">
        <v>2265</v>
      </c>
    </row>
    <row r="27" spans="1:7" x14ac:dyDescent="0.15">
      <c r="A27" s="30" t="s">
        <v>65</v>
      </c>
      <c r="B27" s="30" t="s">
        <v>112</v>
      </c>
      <c r="F27" s="34">
        <v>40</v>
      </c>
    </row>
    <row r="28" spans="1:7" x14ac:dyDescent="0.15">
      <c r="B28" s="30" t="s">
        <v>201</v>
      </c>
      <c r="F28" s="34">
        <v>60</v>
      </c>
    </row>
    <row r="29" spans="1:7" x14ac:dyDescent="0.15">
      <c r="B29" s="30"/>
      <c r="F29" s="46"/>
    </row>
    <row r="30" spans="1:7" x14ac:dyDescent="0.15">
      <c r="A30" s="32" t="s">
        <v>146</v>
      </c>
      <c r="C30" s="29" t="s">
        <v>87</v>
      </c>
      <c r="F30" s="46"/>
    </row>
    <row r="31" spans="1:7" x14ac:dyDescent="0.15">
      <c r="A31" s="15" t="s">
        <v>82</v>
      </c>
      <c r="C31" s="43">
        <f>(F26*F27%)*'Tariffs 2011'!E12/100</f>
        <v>209.57592</v>
      </c>
      <c r="F31" s="46"/>
    </row>
    <row r="32" spans="1:7" x14ac:dyDescent="0.15">
      <c r="A32" s="15" t="s">
        <v>160</v>
      </c>
      <c r="C32" s="43">
        <f>(F26*F28%)*'Tariffs 2011'!E13/100</f>
        <v>205.98363000000001</v>
      </c>
      <c r="F32" s="46"/>
    </row>
    <row r="33" spans="1:7" x14ac:dyDescent="0.15">
      <c r="A33" s="15" t="s">
        <v>150</v>
      </c>
      <c r="C33" s="43">
        <f>('Tariffs 2011'!E14*91/100)+('Tariffs 2011'!E15*91/100)</f>
        <v>96.834009999999992</v>
      </c>
      <c r="F33" s="46"/>
    </row>
    <row r="34" spans="1:7" x14ac:dyDescent="0.15">
      <c r="A34" s="15" t="s">
        <v>151</v>
      </c>
      <c r="C34" s="43">
        <f>SUM(C31:C33)</f>
        <v>512.39355999999998</v>
      </c>
      <c r="F34" s="46"/>
    </row>
    <row r="35" spans="1:7" x14ac:dyDescent="0.15">
      <c r="A35" s="33" t="s">
        <v>152</v>
      </c>
      <c r="B35" s="44"/>
      <c r="C35" s="45">
        <f>C34*4</f>
        <v>2049.5742399999999</v>
      </c>
      <c r="D35" s="44"/>
      <c r="E35" s="44"/>
      <c r="F35" s="44"/>
      <c r="G35" s="44"/>
    </row>
    <row r="38" spans="1:7" x14ac:dyDescent="0.15">
      <c r="A38" s="30" t="s">
        <v>81</v>
      </c>
      <c r="B38" s="30" t="s">
        <v>202</v>
      </c>
      <c r="F38" s="31">
        <v>2265</v>
      </c>
    </row>
    <row r="39" spans="1:7" x14ac:dyDescent="0.15">
      <c r="A39" s="30" t="s">
        <v>66</v>
      </c>
      <c r="B39" s="30" t="s">
        <v>112</v>
      </c>
      <c r="F39" s="34">
        <v>40</v>
      </c>
    </row>
    <row r="40" spans="1:7" x14ac:dyDescent="0.15">
      <c r="B40" s="30" t="s">
        <v>164</v>
      </c>
      <c r="F40" s="34">
        <v>30</v>
      </c>
    </row>
    <row r="41" spans="1:7" x14ac:dyDescent="0.15">
      <c r="B41" s="30" t="s">
        <v>136</v>
      </c>
      <c r="F41" s="34">
        <v>30</v>
      </c>
    </row>
    <row r="43" spans="1:7" x14ac:dyDescent="0.15">
      <c r="A43" s="32" t="s">
        <v>137</v>
      </c>
      <c r="C43" s="29" t="s">
        <v>87</v>
      </c>
    </row>
    <row r="44" spans="1:7" x14ac:dyDescent="0.15">
      <c r="A44" s="15" t="s">
        <v>82</v>
      </c>
      <c r="C44" s="43">
        <f>(F38*F39%)*'Tariffs 2011'!E19/100</f>
        <v>209.57592</v>
      </c>
    </row>
    <row r="45" spans="1:7" x14ac:dyDescent="0.15">
      <c r="A45" s="15" t="s">
        <v>159</v>
      </c>
      <c r="C45" s="43">
        <f>(F38*F40%)*'Tariffs 2011'!E13/100</f>
        <v>102.991815</v>
      </c>
    </row>
    <row r="46" spans="1:7" x14ac:dyDescent="0.15">
      <c r="A46" s="15" t="s">
        <v>84</v>
      </c>
      <c r="C46" s="43">
        <f>(F38*F41%)*'Tariffs 2011'!E20/100</f>
        <v>82.912589999999994</v>
      </c>
    </row>
    <row r="47" spans="1:7" x14ac:dyDescent="0.15">
      <c r="A47" s="15" t="s">
        <v>150</v>
      </c>
      <c r="C47" s="43">
        <f>('Tariffs 2011'!E21*91/100)+('Tariffs 2011'!E22*91/100)</f>
        <v>101.03093</v>
      </c>
    </row>
    <row r="48" spans="1:7" x14ac:dyDescent="0.15">
      <c r="A48" s="15" t="s">
        <v>151</v>
      </c>
      <c r="C48" s="43">
        <f>SUM(C44:C47)</f>
        <v>496.51125500000001</v>
      </c>
    </row>
    <row r="49" spans="1:7" x14ac:dyDescent="0.15">
      <c r="A49" s="33" t="s">
        <v>152</v>
      </c>
      <c r="B49" s="44"/>
      <c r="C49" s="45">
        <f>C48*4</f>
        <v>1986.04502</v>
      </c>
      <c r="D49" s="44"/>
      <c r="E49" s="44"/>
      <c r="F49" s="44"/>
      <c r="G49" s="44"/>
    </row>
    <row r="52" spans="1:7" x14ac:dyDescent="0.15">
      <c r="A52" s="30" t="s">
        <v>81</v>
      </c>
      <c r="B52" s="30" t="s">
        <v>202</v>
      </c>
      <c r="F52" s="31">
        <v>2265</v>
      </c>
    </row>
    <row r="53" spans="1:7" x14ac:dyDescent="0.15">
      <c r="A53" s="30" t="s">
        <v>200</v>
      </c>
      <c r="B53" s="30" t="s">
        <v>112</v>
      </c>
      <c r="F53" s="34">
        <v>40</v>
      </c>
    </row>
    <row r="54" spans="1:7" x14ac:dyDescent="0.15">
      <c r="B54" s="30" t="s">
        <v>164</v>
      </c>
      <c r="F54" s="34">
        <v>40</v>
      </c>
    </row>
    <row r="55" spans="1:7" x14ac:dyDescent="0.15">
      <c r="B55" s="30" t="s">
        <v>136</v>
      </c>
      <c r="F55" s="34">
        <v>20</v>
      </c>
    </row>
    <row r="57" spans="1:7" x14ac:dyDescent="0.15">
      <c r="A57" s="32" t="s">
        <v>206</v>
      </c>
      <c r="C57" s="29" t="s">
        <v>87</v>
      </c>
    </row>
    <row r="58" spans="1:7" x14ac:dyDescent="0.15">
      <c r="A58" s="15" t="s">
        <v>82</v>
      </c>
      <c r="C58" s="43">
        <f>(F52*F53%)*'Tariffs 2011'!E26/100</f>
        <v>209.57592</v>
      </c>
    </row>
    <row r="59" spans="1:7" x14ac:dyDescent="0.15">
      <c r="A59" s="15" t="s">
        <v>205</v>
      </c>
      <c r="C59" s="43">
        <f>(F52*F54%)*'Tariffs 2011'!E13/100</f>
        <v>137.32241999999999</v>
      </c>
    </row>
    <row r="60" spans="1:7" x14ac:dyDescent="0.15">
      <c r="A60" s="15" t="s">
        <v>118</v>
      </c>
      <c r="C60" s="43">
        <f>(F52*F55%)*'Tariffs 2011'!E20/100</f>
        <v>55.275060000000003</v>
      </c>
    </row>
    <row r="61" spans="1:7" x14ac:dyDescent="0.15">
      <c r="A61" s="15" t="s">
        <v>150</v>
      </c>
      <c r="C61" s="43">
        <f>('Tariffs 2011'!E28*91/100)+('Tariffs 2011'!E29*91/100)</f>
        <v>101.03093</v>
      </c>
    </row>
    <row r="62" spans="1:7" x14ac:dyDescent="0.15">
      <c r="A62" s="15" t="s">
        <v>151</v>
      </c>
      <c r="C62" s="43">
        <f>SUM(C58:C61)</f>
        <v>503.20432999999997</v>
      </c>
    </row>
    <row r="63" spans="1:7" x14ac:dyDescent="0.15">
      <c r="A63" s="33" t="s">
        <v>152</v>
      </c>
      <c r="B63" s="44"/>
      <c r="C63" s="45">
        <f>C62*4</f>
        <v>2012.8173199999999</v>
      </c>
      <c r="D63" s="44"/>
      <c r="E63" s="44"/>
      <c r="F63" s="44"/>
      <c r="G63" s="44"/>
    </row>
    <row r="65" spans="1:8" x14ac:dyDescent="0.15">
      <c r="A65" s="21"/>
      <c r="B65" s="21"/>
      <c r="C65" s="21"/>
      <c r="D65" s="21"/>
      <c r="E65" s="21"/>
      <c r="F65" s="21"/>
      <c r="G65" s="21"/>
      <c r="H65" s="21"/>
    </row>
  </sheetData>
  <sheetProtection algorithmName="SHA-512" hashValue="IRDwnpv0k5Xwy6Mu71yyV7PDwZdYgJBGxVmFiKKNuOA4p0wGuOb2bkArZIRgJ9gVWmozMe+lBIvRNG0yuQMadA==" saltValue="fCMwrVkSQN4XAmN0hndOCQ==" spinCount="100000" sheet="1" objects="1" scenarios="1"/>
  <phoneticPr fontId="5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H65"/>
  <sheetViews>
    <sheetView zoomScale="125" workbookViewId="0">
      <selection activeCell="C9" sqref="C9"/>
    </sheetView>
  </sheetViews>
  <sheetFormatPr baseColWidth="10" defaultRowHeight="13" x14ac:dyDescent="0.15"/>
  <cols>
    <col min="1" max="1" width="14.1640625" style="15" customWidth="1"/>
    <col min="2" max="2" width="2.6640625" style="15" customWidth="1"/>
    <col min="3" max="8" width="10" style="15" customWidth="1"/>
    <col min="9" max="16384" width="10.83203125" style="15"/>
  </cols>
  <sheetData>
    <row r="1" spans="1:8" x14ac:dyDescent="0.15">
      <c r="A1" s="17" t="s">
        <v>149</v>
      </c>
    </row>
    <row r="2" spans="1:8" x14ac:dyDescent="0.15">
      <c r="A2" s="22"/>
      <c r="B2" s="22"/>
      <c r="C2" s="22"/>
      <c r="D2" s="22"/>
      <c r="E2" s="22"/>
      <c r="F2" s="22"/>
      <c r="G2" s="22"/>
      <c r="H2" s="22"/>
    </row>
    <row r="3" spans="1:8" x14ac:dyDescent="0.15">
      <c r="A3" s="19" t="s">
        <v>37</v>
      </c>
    </row>
    <row r="5" spans="1:8" x14ac:dyDescent="0.15">
      <c r="A5" s="30" t="s">
        <v>197</v>
      </c>
      <c r="B5" s="30" t="s">
        <v>202</v>
      </c>
      <c r="F5" s="31">
        <v>2265</v>
      </c>
    </row>
    <row r="7" spans="1:8" x14ac:dyDescent="0.15">
      <c r="A7" s="32" t="s">
        <v>85</v>
      </c>
      <c r="C7" s="29" t="s">
        <v>87</v>
      </c>
    </row>
    <row r="8" spans="1:8" x14ac:dyDescent="0.15">
      <c r="A8" s="15" t="s">
        <v>153</v>
      </c>
      <c r="C8" s="43">
        <f>F5*'Tariffs 2010'!E7/100</f>
        <v>471.64095000000003</v>
      </c>
    </row>
    <row r="9" spans="1:8" x14ac:dyDescent="0.15">
      <c r="A9" s="15" t="s">
        <v>150</v>
      </c>
      <c r="C9" s="43">
        <f>'Tariffs 2010'!E8*91/100</f>
        <v>67.21441999999999</v>
      </c>
    </row>
    <row r="10" spans="1:8" x14ac:dyDescent="0.15">
      <c r="A10" s="15" t="s">
        <v>151</v>
      </c>
      <c r="C10" s="43">
        <f>(C8+C9)</f>
        <v>538.85536999999999</v>
      </c>
    </row>
    <row r="11" spans="1:8" x14ac:dyDescent="0.15">
      <c r="A11" s="33" t="s">
        <v>152</v>
      </c>
      <c r="B11" s="44"/>
      <c r="C11" s="45">
        <f>C10*4</f>
        <v>2155.42148</v>
      </c>
      <c r="D11" s="44"/>
      <c r="E11" s="44"/>
      <c r="F11" s="44"/>
      <c r="G11" s="44"/>
    </row>
    <row r="14" spans="1:8" x14ac:dyDescent="0.15">
      <c r="A14" s="30" t="s">
        <v>81</v>
      </c>
      <c r="B14" s="30" t="s">
        <v>202</v>
      </c>
      <c r="F14" s="31">
        <v>2265</v>
      </c>
    </row>
    <row r="15" spans="1:8" x14ac:dyDescent="0.15">
      <c r="A15" s="30" t="s">
        <v>131</v>
      </c>
      <c r="B15" s="30" t="s">
        <v>112</v>
      </c>
      <c r="F15" s="34">
        <v>60</v>
      </c>
    </row>
    <row r="16" spans="1:8" x14ac:dyDescent="0.15">
      <c r="B16" s="30" t="s">
        <v>80</v>
      </c>
      <c r="F16" s="34">
        <v>40</v>
      </c>
    </row>
    <row r="18" spans="1:7" x14ac:dyDescent="0.15">
      <c r="A18" s="32" t="s">
        <v>145</v>
      </c>
      <c r="C18" s="29" t="s">
        <v>87</v>
      </c>
    </row>
    <row r="19" spans="1:7" x14ac:dyDescent="0.15">
      <c r="A19" s="15" t="s">
        <v>82</v>
      </c>
      <c r="C19" s="43">
        <f>(F14*F15%)*'Tariffs 2010'!E12/100</f>
        <v>282.98457000000002</v>
      </c>
    </row>
    <row r="20" spans="1:7" x14ac:dyDescent="0.15">
      <c r="A20" s="15" t="s">
        <v>83</v>
      </c>
      <c r="C20" s="43">
        <f>(F14*F16%)*'Tariffs 2010'!E13/100</f>
        <v>113.77548</v>
      </c>
    </row>
    <row r="21" spans="1:7" x14ac:dyDescent="0.15">
      <c r="A21" s="15" t="s">
        <v>150</v>
      </c>
      <c r="C21" s="43">
        <f>('Tariffs 2010'!E14*91/100)+('Tariffs 2010'!E15*91/100)</f>
        <v>80.232879999999994</v>
      </c>
    </row>
    <row r="22" spans="1:7" x14ac:dyDescent="0.15">
      <c r="A22" s="15" t="s">
        <v>151</v>
      </c>
      <c r="C22" s="43">
        <f>SUM(C19:C21)</f>
        <v>476.99293</v>
      </c>
    </row>
    <row r="23" spans="1:7" x14ac:dyDescent="0.15">
      <c r="A23" s="33" t="s">
        <v>152</v>
      </c>
      <c r="B23" s="44"/>
      <c r="C23" s="45">
        <f>C22*4</f>
        <v>1907.97172</v>
      </c>
      <c r="D23" s="44"/>
      <c r="E23" s="44"/>
      <c r="F23" s="44"/>
      <c r="G23" s="44"/>
    </row>
    <row r="25" spans="1:7" x14ac:dyDescent="0.15">
      <c r="A25" s="32"/>
      <c r="C25" s="29"/>
    </row>
    <row r="26" spans="1:7" x14ac:dyDescent="0.15">
      <c r="A26" s="30" t="s">
        <v>81</v>
      </c>
      <c r="B26" s="30" t="s">
        <v>202</v>
      </c>
      <c r="F26" s="31">
        <v>2265</v>
      </c>
    </row>
    <row r="27" spans="1:7" x14ac:dyDescent="0.15">
      <c r="A27" s="30" t="s">
        <v>65</v>
      </c>
      <c r="B27" s="30" t="s">
        <v>112</v>
      </c>
      <c r="F27" s="34">
        <v>40</v>
      </c>
    </row>
    <row r="28" spans="1:7" x14ac:dyDescent="0.15">
      <c r="B28" s="30" t="s">
        <v>201</v>
      </c>
      <c r="F28" s="34">
        <v>60</v>
      </c>
    </row>
    <row r="29" spans="1:7" x14ac:dyDescent="0.15">
      <c r="B29" s="30"/>
      <c r="F29" s="46"/>
    </row>
    <row r="30" spans="1:7" x14ac:dyDescent="0.15">
      <c r="A30" s="32" t="s">
        <v>146</v>
      </c>
      <c r="C30" s="29" t="s">
        <v>87</v>
      </c>
      <c r="F30" s="46"/>
    </row>
    <row r="31" spans="1:7" x14ac:dyDescent="0.15">
      <c r="A31" s="15" t="s">
        <v>82</v>
      </c>
      <c r="C31" s="43">
        <f>(F26*F27%)*'Tariffs 2010'!E12/100</f>
        <v>188.65637999999998</v>
      </c>
      <c r="F31" s="46"/>
    </row>
    <row r="32" spans="1:7" x14ac:dyDescent="0.15">
      <c r="A32" s="15" t="s">
        <v>160</v>
      </c>
      <c r="C32" s="43">
        <f>(F26*F28%)*'Tariffs 2010'!E13/100</f>
        <v>170.66322</v>
      </c>
      <c r="F32" s="46"/>
    </row>
    <row r="33" spans="1:7" x14ac:dyDescent="0.15">
      <c r="A33" s="15" t="s">
        <v>150</v>
      </c>
      <c r="C33" s="43">
        <f>('Tariffs 2010'!E14*91/100)+('Tariffs 2010'!E15*91/100)</f>
        <v>80.232879999999994</v>
      </c>
      <c r="F33" s="46"/>
    </row>
    <row r="34" spans="1:7" x14ac:dyDescent="0.15">
      <c r="A34" s="15" t="s">
        <v>151</v>
      </c>
      <c r="C34" s="43">
        <f>SUM(C31:C33)</f>
        <v>439.55247999999995</v>
      </c>
      <c r="F34" s="46"/>
    </row>
    <row r="35" spans="1:7" x14ac:dyDescent="0.15">
      <c r="A35" s="33" t="s">
        <v>152</v>
      </c>
      <c r="B35" s="44"/>
      <c r="C35" s="45">
        <f>C34*4</f>
        <v>1758.2099199999998</v>
      </c>
      <c r="D35" s="44"/>
      <c r="E35" s="44"/>
      <c r="F35" s="44"/>
      <c r="G35" s="44"/>
    </row>
    <row r="38" spans="1:7" x14ac:dyDescent="0.15">
      <c r="A38" s="30" t="s">
        <v>81</v>
      </c>
      <c r="B38" s="30" t="s">
        <v>202</v>
      </c>
      <c r="F38" s="31">
        <v>2265</v>
      </c>
    </row>
    <row r="39" spans="1:7" x14ac:dyDescent="0.15">
      <c r="A39" s="30" t="s">
        <v>66</v>
      </c>
      <c r="B39" s="30" t="s">
        <v>112</v>
      </c>
      <c r="F39" s="34">
        <v>40</v>
      </c>
    </row>
    <row r="40" spans="1:7" x14ac:dyDescent="0.15">
      <c r="B40" s="30" t="s">
        <v>164</v>
      </c>
      <c r="F40" s="34">
        <v>30</v>
      </c>
    </row>
    <row r="41" spans="1:7" x14ac:dyDescent="0.15">
      <c r="B41" s="30" t="s">
        <v>136</v>
      </c>
      <c r="F41" s="34">
        <v>30</v>
      </c>
    </row>
    <row r="43" spans="1:7" x14ac:dyDescent="0.15">
      <c r="A43" s="32" t="s">
        <v>137</v>
      </c>
      <c r="C43" s="29" t="s">
        <v>87</v>
      </c>
    </row>
    <row r="44" spans="1:7" x14ac:dyDescent="0.15">
      <c r="A44" s="15" t="s">
        <v>82</v>
      </c>
      <c r="C44" s="43">
        <f>(F38*F39%)*'Tariffs 2010'!E19/100</f>
        <v>188.65637999999998</v>
      </c>
    </row>
    <row r="45" spans="1:7" x14ac:dyDescent="0.15">
      <c r="A45" s="15" t="s">
        <v>159</v>
      </c>
      <c r="C45" s="43">
        <f>(F38*F40%)*'Tariffs 2010'!E13/100</f>
        <v>85.331609999999998</v>
      </c>
    </row>
    <row r="46" spans="1:7" x14ac:dyDescent="0.15">
      <c r="A46" s="15" t="s">
        <v>84</v>
      </c>
      <c r="C46" s="43">
        <f>(F38*F41%)*'Tariffs 2010'!E20/100</f>
        <v>68.697450000000003</v>
      </c>
    </row>
    <row r="47" spans="1:7" x14ac:dyDescent="0.15">
      <c r="A47" s="15" t="s">
        <v>150</v>
      </c>
      <c r="C47" s="43">
        <f>('Tariffs 2010'!E21*91/100)+('Tariffs 2010'!E22*91/100)</f>
        <v>83.709989999999991</v>
      </c>
    </row>
    <row r="48" spans="1:7" x14ac:dyDescent="0.15">
      <c r="A48" s="15" t="s">
        <v>151</v>
      </c>
      <c r="C48" s="43">
        <f>SUM(C44:C47)</f>
        <v>426.39542999999998</v>
      </c>
    </row>
    <row r="49" spans="1:7" x14ac:dyDescent="0.15">
      <c r="A49" s="33" t="s">
        <v>152</v>
      </c>
      <c r="B49" s="44"/>
      <c r="C49" s="45">
        <f>C48*4</f>
        <v>1705.5817199999999</v>
      </c>
      <c r="D49" s="44"/>
      <c r="E49" s="44"/>
      <c r="F49" s="44"/>
      <c r="G49" s="44"/>
    </row>
    <row r="52" spans="1:7" x14ac:dyDescent="0.15">
      <c r="A52" s="30" t="s">
        <v>81</v>
      </c>
      <c r="B52" s="30" t="s">
        <v>202</v>
      </c>
      <c r="F52" s="31">
        <v>2265</v>
      </c>
    </row>
    <row r="53" spans="1:7" x14ac:dyDescent="0.15">
      <c r="A53" s="30" t="s">
        <v>200</v>
      </c>
      <c r="B53" s="30" t="s">
        <v>112</v>
      </c>
      <c r="F53" s="34">
        <v>40</v>
      </c>
    </row>
    <row r="54" spans="1:7" x14ac:dyDescent="0.15">
      <c r="B54" s="30" t="s">
        <v>164</v>
      </c>
      <c r="F54" s="34">
        <v>40</v>
      </c>
    </row>
    <row r="55" spans="1:7" x14ac:dyDescent="0.15">
      <c r="B55" s="30" t="s">
        <v>136</v>
      </c>
      <c r="F55" s="34">
        <v>20</v>
      </c>
    </row>
    <row r="57" spans="1:7" x14ac:dyDescent="0.15">
      <c r="A57" s="32" t="s">
        <v>206</v>
      </c>
      <c r="C57" s="29" t="s">
        <v>87</v>
      </c>
    </row>
    <row r="58" spans="1:7" x14ac:dyDescent="0.15">
      <c r="A58" s="15" t="s">
        <v>82</v>
      </c>
      <c r="C58" s="43">
        <f>(F52*F53%)*'Tariffs 2010'!E26/100</f>
        <v>188.65637999999998</v>
      </c>
    </row>
    <row r="59" spans="1:7" x14ac:dyDescent="0.15">
      <c r="A59" s="15" t="s">
        <v>205</v>
      </c>
      <c r="C59" s="43">
        <f>(F52*F54%)*'Tariffs 2010'!E13/100</f>
        <v>113.77548</v>
      </c>
    </row>
    <row r="60" spans="1:7" x14ac:dyDescent="0.15">
      <c r="A60" s="15" t="s">
        <v>118</v>
      </c>
      <c r="C60" s="43">
        <f>(F52*F55%)*'Tariffs 2010'!E20/100</f>
        <v>45.798299999999998</v>
      </c>
    </row>
    <row r="61" spans="1:7" x14ac:dyDescent="0.15">
      <c r="A61" s="15" t="s">
        <v>150</v>
      </c>
      <c r="C61" s="43">
        <f>('Tariffs 2010'!E28*91/100)+('Tariffs 2010'!E29*91/100)</f>
        <v>83.709989999999991</v>
      </c>
    </row>
    <row r="62" spans="1:7" x14ac:dyDescent="0.15">
      <c r="A62" s="15" t="s">
        <v>151</v>
      </c>
      <c r="C62" s="43">
        <f>SUM(C58:C61)</f>
        <v>431.94014999999996</v>
      </c>
    </row>
    <row r="63" spans="1:7" x14ac:dyDescent="0.15">
      <c r="A63" s="33" t="s">
        <v>152</v>
      </c>
      <c r="B63" s="44"/>
      <c r="C63" s="45">
        <f>C62*4</f>
        <v>1727.7605999999998</v>
      </c>
      <c r="D63" s="44"/>
      <c r="E63" s="44"/>
      <c r="F63" s="44"/>
      <c r="G63" s="44"/>
    </row>
    <row r="65" spans="1:8" x14ac:dyDescent="0.15">
      <c r="A65" s="22"/>
      <c r="B65" s="22"/>
      <c r="C65" s="22"/>
      <c r="D65" s="22"/>
      <c r="E65" s="22"/>
      <c r="F65" s="22"/>
      <c r="G65" s="22"/>
      <c r="H65" s="22"/>
    </row>
  </sheetData>
  <sheetProtection algorithmName="SHA-512" hashValue="+AG9gX/hFSWBvJcRZZWHHIw+RwuQzpQeab9HG4kDgjeuBzCGviA/zYWiESZE8N/KNGIWx+p74M669wqrNH6ugA==" saltValue="amRGdSjU9LEa43ENNP9bDQ==" spinCount="100000" sheet="1" objects="1" scenarios="1"/>
  <phoneticPr fontId="5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H65"/>
  <sheetViews>
    <sheetView zoomScale="125" workbookViewId="0">
      <selection activeCell="F32" sqref="F32"/>
    </sheetView>
  </sheetViews>
  <sheetFormatPr baseColWidth="10" defaultRowHeight="13" x14ac:dyDescent="0.15"/>
  <cols>
    <col min="1" max="1" width="14.1640625" style="15" customWidth="1"/>
    <col min="2" max="2" width="2.6640625" style="15" customWidth="1"/>
    <col min="3" max="8" width="10" style="15" customWidth="1"/>
    <col min="9" max="16384" width="10.83203125" style="15"/>
  </cols>
  <sheetData>
    <row r="1" spans="1:8" x14ac:dyDescent="0.15">
      <c r="A1" s="17" t="s">
        <v>149</v>
      </c>
    </row>
    <row r="2" spans="1:8" x14ac:dyDescent="0.15">
      <c r="A2" s="23"/>
      <c r="B2" s="23"/>
      <c r="C2" s="23"/>
      <c r="D2" s="23"/>
      <c r="E2" s="23"/>
      <c r="F2" s="23"/>
      <c r="G2" s="23"/>
      <c r="H2" s="23"/>
    </row>
    <row r="3" spans="1:8" x14ac:dyDescent="0.15">
      <c r="A3" s="19" t="s">
        <v>162</v>
      </c>
    </row>
    <row r="5" spans="1:8" x14ac:dyDescent="0.15">
      <c r="A5" s="30" t="s">
        <v>197</v>
      </c>
      <c r="B5" s="30" t="s">
        <v>202</v>
      </c>
      <c r="F5" s="31">
        <v>2265</v>
      </c>
    </row>
    <row r="7" spans="1:8" x14ac:dyDescent="0.15">
      <c r="A7" s="32" t="s">
        <v>85</v>
      </c>
      <c r="C7" s="29" t="s">
        <v>87</v>
      </c>
    </row>
    <row r="8" spans="1:8" x14ac:dyDescent="0.15">
      <c r="A8" s="15" t="s">
        <v>153</v>
      </c>
      <c r="C8" s="43">
        <f>F5*'Tariffs 2009'!E7/100</f>
        <v>444.9819</v>
      </c>
    </row>
    <row r="9" spans="1:8" x14ac:dyDescent="0.15">
      <c r="A9" s="15" t="s">
        <v>150</v>
      </c>
      <c r="C9" s="43">
        <f>'Tariffs 2009'!E8*91/100</f>
        <v>63.413350000000001</v>
      </c>
    </row>
    <row r="10" spans="1:8" x14ac:dyDescent="0.15">
      <c r="A10" s="15" t="s">
        <v>151</v>
      </c>
      <c r="C10" s="43">
        <f>(C8+C9)</f>
        <v>508.39524999999998</v>
      </c>
    </row>
    <row r="11" spans="1:8" x14ac:dyDescent="0.15">
      <c r="A11" s="33" t="s">
        <v>152</v>
      </c>
      <c r="B11" s="44"/>
      <c r="C11" s="45">
        <f>C10*4</f>
        <v>2033.5809999999999</v>
      </c>
      <c r="D11" s="44"/>
      <c r="E11" s="44"/>
      <c r="F11" s="44"/>
      <c r="G11" s="44"/>
    </row>
    <row r="14" spans="1:8" x14ac:dyDescent="0.15">
      <c r="A14" s="30" t="s">
        <v>81</v>
      </c>
      <c r="B14" s="30" t="s">
        <v>202</v>
      </c>
      <c r="F14" s="31">
        <v>2265</v>
      </c>
    </row>
    <row r="15" spans="1:8" x14ac:dyDescent="0.15">
      <c r="A15" s="30" t="s">
        <v>131</v>
      </c>
      <c r="B15" s="30" t="s">
        <v>112</v>
      </c>
      <c r="F15" s="34">
        <v>60</v>
      </c>
    </row>
    <row r="16" spans="1:8" x14ac:dyDescent="0.15">
      <c r="B16" s="30" t="s">
        <v>80</v>
      </c>
      <c r="F16" s="34">
        <v>40</v>
      </c>
    </row>
    <row r="18" spans="1:7" x14ac:dyDescent="0.15">
      <c r="A18" s="32" t="s">
        <v>86</v>
      </c>
      <c r="C18" s="29" t="s">
        <v>87</v>
      </c>
    </row>
    <row r="19" spans="1:7" x14ac:dyDescent="0.15">
      <c r="A19" s="15" t="s">
        <v>82</v>
      </c>
      <c r="C19" s="43">
        <f>(F14*F15%)*'Tariffs 2009'!E12/100</f>
        <v>266.98914000000002</v>
      </c>
    </row>
    <row r="20" spans="1:7" x14ac:dyDescent="0.15">
      <c r="A20" s="15" t="s">
        <v>83</v>
      </c>
      <c r="C20" s="43">
        <f>(F14*F16%)*'Tariffs 2009'!E13/100</f>
        <v>107.33382</v>
      </c>
    </row>
    <row r="21" spans="1:7" x14ac:dyDescent="0.15">
      <c r="A21" s="15" t="s">
        <v>150</v>
      </c>
      <c r="C21" s="43">
        <f>('Tariffs 2009'!E14*91/100)+('Tariffs 2009'!E15*91/100)</f>
        <v>75.695620000000005</v>
      </c>
    </row>
    <row r="22" spans="1:7" x14ac:dyDescent="0.15">
      <c r="A22" s="15" t="s">
        <v>151</v>
      </c>
      <c r="C22" s="43">
        <f>SUM(C19:C21)</f>
        <v>450.01858000000004</v>
      </c>
    </row>
    <row r="23" spans="1:7" x14ac:dyDescent="0.15">
      <c r="A23" s="33" t="s">
        <v>152</v>
      </c>
      <c r="B23" s="44"/>
      <c r="C23" s="45">
        <f>C22*4</f>
        <v>1800.0743200000002</v>
      </c>
      <c r="D23" s="44"/>
      <c r="E23" s="44"/>
      <c r="F23" s="44"/>
      <c r="G23" s="44"/>
    </row>
    <row r="25" spans="1:7" x14ac:dyDescent="0.15">
      <c r="A25" s="32"/>
      <c r="C25" s="29"/>
    </row>
    <row r="26" spans="1:7" x14ac:dyDescent="0.15">
      <c r="A26" s="30" t="s">
        <v>81</v>
      </c>
      <c r="B26" s="30" t="s">
        <v>202</v>
      </c>
      <c r="F26" s="31">
        <v>2265</v>
      </c>
    </row>
    <row r="27" spans="1:7" x14ac:dyDescent="0.15">
      <c r="A27" s="30" t="s">
        <v>65</v>
      </c>
      <c r="B27" s="30" t="s">
        <v>112</v>
      </c>
      <c r="F27" s="34">
        <v>40</v>
      </c>
    </row>
    <row r="28" spans="1:7" x14ac:dyDescent="0.15">
      <c r="B28" s="30" t="s">
        <v>201</v>
      </c>
      <c r="F28" s="34">
        <v>60</v>
      </c>
    </row>
    <row r="29" spans="1:7" x14ac:dyDescent="0.15">
      <c r="B29" s="30"/>
      <c r="F29" s="46"/>
    </row>
    <row r="30" spans="1:7" x14ac:dyDescent="0.15">
      <c r="A30" s="32" t="s">
        <v>146</v>
      </c>
      <c r="C30" s="29" t="s">
        <v>87</v>
      </c>
      <c r="F30" s="46"/>
    </row>
    <row r="31" spans="1:7" x14ac:dyDescent="0.15">
      <c r="A31" s="15" t="s">
        <v>82</v>
      </c>
      <c r="C31" s="43">
        <f>(F26*F27%)*'Tariffs 2009'!E12/100</f>
        <v>177.99276</v>
      </c>
      <c r="F31" s="46"/>
    </row>
    <row r="32" spans="1:7" x14ac:dyDescent="0.15">
      <c r="A32" s="15" t="s">
        <v>160</v>
      </c>
      <c r="C32" s="43">
        <f>(F26*F28%)*'Tariffs 2009'!E13/100</f>
        <v>161.00072999999998</v>
      </c>
      <c r="F32" s="46"/>
    </row>
    <row r="33" spans="1:7" x14ac:dyDescent="0.15">
      <c r="A33" s="15" t="s">
        <v>150</v>
      </c>
      <c r="C33" s="43">
        <f>('Tariffs 2009'!E14*91/100)+('Tariffs 2009'!E15*91/100)</f>
        <v>75.695620000000005</v>
      </c>
      <c r="F33" s="46"/>
    </row>
    <row r="34" spans="1:7" x14ac:dyDescent="0.15">
      <c r="A34" s="15" t="s">
        <v>151</v>
      </c>
      <c r="C34" s="43">
        <f>SUM(C31:C33)</f>
        <v>414.68910999999997</v>
      </c>
      <c r="F34" s="46"/>
    </row>
    <row r="35" spans="1:7" x14ac:dyDescent="0.15">
      <c r="A35" s="33" t="s">
        <v>152</v>
      </c>
      <c r="B35" s="44"/>
      <c r="C35" s="45">
        <f>C34*4</f>
        <v>1658.7564399999999</v>
      </c>
      <c r="D35" s="44"/>
      <c r="E35" s="44"/>
      <c r="F35" s="44"/>
      <c r="G35" s="44"/>
    </row>
    <row r="38" spans="1:7" x14ac:dyDescent="0.15">
      <c r="A38" s="30" t="s">
        <v>81</v>
      </c>
      <c r="B38" s="30" t="s">
        <v>202</v>
      </c>
      <c r="F38" s="31">
        <v>2265</v>
      </c>
    </row>
    <row r="39" spans="1:7" x14ac:dyDescent="0.15">
      <c r="A39" s="30" t="s">
        <v>66</v>
      </c>
      <c r="B39" s="30" t="s">
        <v>112</v>
      </c>
      <c r="F39" s="34">
        <v>40</v>
      </c>
    </row>
    <row r="40" spans="1:7" x14ac:dyDescent="0.15">
      <c r="B40" s="30" t="s">
        <v>164</v>
      </c>
      <c r="F40" s="34">
        <v>30</v>
      </c>
    </row>
    <row r="41" spans="1:7" x14ac:dyDescent="0.15">
      <c r="B41" s="30" t="s">
        <v>136</v>
      </c>
      <c r="F41" s="34">
        <v>30</v>
      </c>
    </row>
    <row r="43" spans="1:7" x14ac:dyDescent="0.15">
      <c r="A43" s="32" t="s">
        <v>137</v>
      </c>
      <c r="C43" s="29" t="s">
        <v>87</v>
      </c>
    </row>
    <row r="44" spans="1:7" x14ac:dyDescent="0.15">
      <c r="A44" s="15" t="s">
        <v>82</v>
      </c>
      <c r="C44" s="43">
        <f>(F38*F39%)*'Tariffs 2009'!E19/100</f>
        <v>177.99276</v>
      </c>
    </row>
    <row r="45" spans="1:7" x14ac:dyDescent="0.15">
      <c r="A45" s="15" t="s">
        <v>159</v>
      </c>
      <c r="C45" s="43">
        <f>(F38*F40%)*'Tariffs 2009'!E13/100</f>
        <v>80.500364999999988</v>
      </c>
    </row>
    <row r="46" spans="1:7" x14ac:dyDescent="0.15">
      <c r="A46" s="15" t="s">
        <v>84</v>
      </c>
      <c r="C46" s="43">
        <f>(F38*F41%)*'Tariffs 2009'!E20/100</f>
        <v>64.81071</v>
      </c>
    </row>
    <row r="47" spans="1:7" x14ac:dyDescent="0.15">
      <c r="A47" s="15" t="s">
        <v>150</v>
      </c>
      <c r="C47" s="43">
        <f>('Tariffs 2009'!E21*91/100)+('Tariffs 2009'!E22*91/100)</f>
        <v>78.976169999999996</v>
      </c>
    </row>
    <row r="48" spans="1:7" x14ac:dyDescent="0.15">
      <c r="A48" s="15" t="s">
        <v>151</v>
      </c>
      <c r="C48" s="43">
        <f>SUM(C44:C47)</f>
        <v>402.28000499999996</v>
      </c>
    </row>
    <row r="49" spans="1:7" x14ac:dyDescent="0.15">
      <c r="A49" s="33" t="s">
        <v>152</v>
      </c>
      <c r="B49" s="44"/>
      <c r="C49" s="45">
        <f>C48*4</f>
        <v>1609.1200199999998</v>
      </c>
      <c r="D49" s="44"/>
      <c r="E49" s="44"/>
      <c r="F49" s="44"/>
      <c r="G49" s="44"/>
    </row>
    <row r="52" spans="1:7" x14ac:dyDescent="0.15">
      <c r="A52" s="30" t="s">
        <v>81</v>
      </c>
      <c r="B52" s="30" t="s">
        <v>202</v>
      </c>
      <c r="F52" s="31">
        <v>2265</v>
      </c>
    </row>
    <row r="53" spans="1:7" x14ac:dyDescent="0.15">
      <c r="A53" s="30" t="s">
        <v>200</v>
      </c>
      <c r="B53" s="30" t="s">
        <v>112</v>
      </c>
      <c r="F53" s="34">
        <v>40</v>
      </c>
    </row>
    <row r="54" spans="1:7" x14ac:dyDescent="0.15">
      <c r="B54" s="30" t="s">
        <v>164</v>
      </c>
      <c r="F54" s="34">
        <v>40</v>
      </c>
    </row>
    <row r="55" spans="1:7" x14ac:dyDescent="0.15">
      <c r="B55" s="30" t="s">
        <v>136</v>
      </c>
      <c r="F55" s="34">
        <v>20</v>
      </c>
    </row>
    <row r="57" spans="1:7" x14ac:dyDescent="0.15">
      <c r="A57" s="32" t="s">
        <v>206</v>
      </c>
      <c r="C57" s="29" t="s">
        <v>87</v>
      </c>
    </row>
    <row r="58" spans="1:7" x14ac:dyDescent="0.15">
      <c r="A58" s="15" t="s">
        <v>82</v>
      </c>
      <c r="C58" s="43">
        <f>(F52*F53%)*'Tariffs 2009'!E26/100</f>
        <v>177.99276</v>
      </c>
    </row>
    <row r="59" spans="1:7" x14ac:dyDescent="0.15">
      <c r="A59" s="15" t="s">
        <v>205</v>
      </c>
      <c r="C59" s="43">
        <f>(F52*F54%)*'Tariffs 2009'!E13/100</f>
        <v>107.33382</v>
      </c>
    </row>
    <row r="60" spans="1:7" x14ac:dyDescent="0.15">
      <c r="A60" s="15" t="s">
        <v>118</v>
      </c>
      <c r="C60" s="43">
        <f>(F52*F55%)*'Tariffs 2009'!E20/100</f>
        <v>43.207140000000003</v>
      </c>
    </row>
    <row r="61" spans="1:7" x14ac:dyDescent="0.15">
      <c r="A61" s="15" t="s">
        <v>150</v>
      </c>
      <c r="C61" s="43">
        <f>('Tariffs 2009'!E28*91/100)+('Tariffs 2009'!E29*91/100)</f>
        <v>78.976169999999996</v>
      </c>
    </row>
    <row r="62" spans="1:7" x14ac:dyDescent="0.15">
      <c r="A62" s="15" t="s">
        <v>151</v>
      </c>
      <c r="C62" s="43">
        <f>SUM(C58:C61)</f>
        <v>407.50989000000004</v>
      </c>
    </row>
    <row r="63" spans="1:7" x14ac:dyDescent="0.15">
      <c r="A63" s="33" t="s">
        <v>152</v>
      </c>
      <c r="B63" s="44"/>
      <c r="C63" s="45">
        <f>C62*4</f>
        <v>1630.0395600000002</v>
      </c>
      <c r="D63" s="44"/>
      <c r="E63" s="44"/>
      <c r="F63" s="44"/>
      <c r="G63" s="44"/>
    </row>
    <row r="65" spans="1:8" x14ac:dyDescent="0.15">
      <c r="A65" s="23"/>
      <c r="B65" s="23"/>
      <c r="C65" s="23"/>
      <c r="D65" s="23"/>
      <c r="E65" s="23"/>
      <c r="F65" s="23"/>
      <c r="G65" s="23"/>
      <c r="H65" s="23"/>
    </row>
  </sheetData>
  <sheetProtection algorithmName="SHA-512" hashValue="l8y5Kms4LE5KQrARKGXPpzY5nP2WS3F57ibl/BtUG4+ZbSi7d3FDpukAHyzVL1V05/O5YVJ2vM+YmNCUy7jH8A==" saltValue="jpxo/ggYJBZdcBOFVQOBCg==" spinCount="100000" sheet="1" objects="1" scenarios="1"/>
  <phoneticPr fontId="5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3CC83-9A45-344C-A167-D6C86BB05C0F}">
  <sheetPr codeName="Sheet31"/>
  <dimension ref="A1:DD11"/>
  <sheetViews>
    <sheetView zoomScale="120" zoomScaleNormal="120" workbookViewId="0">
      <selection activeCell="A12" sqref="A12:XFD37"/>
    </sheetView>
  </sheetViews>
  <sheetFormatPr baseColWidth="10" defaultRowHeight="13" x14ac:dyDescent="0.15"/>
  <cols>
    <col min="5" max="5" width="6.33203125" customWidth="1"/>
    <col min="7" max="7" width="12.6640625" customWidth="1"/>
    <col min="11" max="11" width="13.6640625" customWidth="1"/>
    <col min="13" max="14" width="13.83203125" bestFit="1" customWidth="1"/>
    <col min="41" max="41" width="14.6640625" customWidth="1"/>
  </cols>
  <sheetData>
    <row r="1" spans="1:108" ht="84" x14ac:dyDescent="0.15">
      <c r="A1" s="80" t="s">
        <v>56</v>
      </c>
      <c r="B1" s="80" t="s">
        <v>273</v>
      </c>
      <c r="C1" s="81" t="s">
        <v>274</v>
      </c>
      <c r="D1" s="82" t="s">
        <v>275</v>
      </c>
      <c r="E1" s="82" t="s">
        <v>276</v>
      </c>
      <c r="F1" s="82" t="s">
        <v>277</v>
      </c>
      <c r="G1" s="80" t="s">
        <v>278</v>
      </c>
      <c r="H1" s="83" t="s">
        <v>279</v>
      </c>
      <c r="I1" s="83" t="s">
        <v>280</v>
      </c>
      <c r="J1" s="83" t="s">
        <v>281</v>
      </c>
      <c r="K1" s="82" t="s">
        <v>1</v>
      </c>
      <c r="L1" s="152" t="s">
        <v>282</v>
      </c>
      <c r="M1" s="153" t="s">
        <v>3</v>
      </c>
      <c r="N1" s="154" t="s">
        <v>283</v>
      </c>
      <c r="O1" s="86" t="s">
        <v>89</v>
      </c>
      <c r="P1" s="86" t="s">
        <v>284</v>
      </c>
      <c r="Q1" s="154" t="s">
        <v>285</v>
      </c>
      <c r="R1" s="86" t="s">
        <v>286</v>
      </c>
      <c r="S1" s="154" t="s">
        <v>287</v>
      </c>
      <c r="T1" s="86" t="s">
        <v>288</v>
      </c>
      <c r="U1" s="154" t="s">
        <v>289</v>
      </c>
      <c r="V1" s="155" t="s">
        <v>290</v>
      </c>
      <c r="W1" s="156" t="s">
        <v>291</v>
      </c>
      <c r="X1" s="88" t="s">
        <v>292</v>
      </c>
      <c r="Y1" s="157" t="s">
        <v>293</v>
      </c>
      <c r="Z1" s="157" t="s">
        <v>294</v>
      </c>
      <c r="AA1" s="157" t="s">
        <v>295</v>
      </c>
      <c r="AB1" s="157" t="s">
        <v>296</v>
      </c>
      <c r="AC1" s="157" t="s">
        <v>297</v>
      </c>
      <c r="AD1" s="156" t="s">
        <v>298</v>
      </c>
      <c r="AE1" s="158" t="s">
        <v>299</v>
      </c>
      <c r="AF1" s="90" t="s">
        <v>300</v>
      </c>
      <c r="AG1" s="90" t="s">
        <v>301</v>
      </c>
      <c r="AH1" s="159" t="s">
        <v>302</v>
      </c>
      <c r="AI1" s="91" t="s">
        <v>303</v>
      </c>
      <c r="AJ1" s="91" t="s">
        <v>304</v>
      </c>
      <c r="AK1" s="159" t="s">
        <v>305</v>
      </c>
      <c r="AL1" s="160" t="s">
        <v>306</v>
      </c>
      <c r="AM1" s="161" t="s">
        <v>307</v>
      </c>
      <c r="AN1" s="161" t="s">
        <v>308</v>
      </c>
      <c r="AO1" s="92" t="s">
        <v>309</v>
      </c>
      <c r="AP1" s="93" t="s">
        <v>310</v>
      </c>
      <c r="AQ1" s="93" t="s">
        <v>311</v>
      </c>
      <c r="AR1" s="94" t="s">
        <v>312</v>
      </c>
      <c r="AS1" s="95" t="s">
        <v>313</v>
      </c>
      <c r="AT1" s="96" t="s">
        <v>314</v>
      </c>
      <c r="AU1" s="162" t="s">
        <v>315</v>
      </c>
      <c r="AV1" s="162" t="s">
        <v>316</v>
      </c>
      <c r="AW1" s="162" t="s">
        <v>317</v>
      </c>
      <c r="AX1" s="145" t="s">
        <v>318</v>
      </c>
      <c r="AY1" s="146" t="s">
        <v>319</v>
      </c>
      <c r="AZ1" s="147" t="s">
        <v>320</v>
      </c>
      <c r="BA1" s="148" t="s">
        <v>321</v>
      </c>
      <c r="BB1" s="147" t="s">
        <v>322</v>
      </c>
      <c r="BC1" s="148" t="s">
        <v>323</v>
      </c>
      <c r="BD1" s="147" t="s">
        <v>324</v>
      </c>
      <c r="BE1" s="148" t="s">
        <v>325</v>
      </c>
      <c r="BF1" s="150" t="s">
        <v>326</v>
      </c>
      <c r="BG1" s="151" t="s">
        <v>327</v>
      </c>
      <c r="BH1" s="150" t="s">
        <v>268</v>
      </c>
      <c r="BI1" s="151" t="s">
        <v>269</v>
      </c>
      <c r="BJ1" s="147" t="s">
        <v>328</v>
      </c>
      <c r="BK1" s="149" t="s">
        <v>329</v>
      </c>
      <c r="BL1" s="83" t="s">
        <v>330</v>
      </c>
      <c r="BM1" s="83" t="s">
        <v>331</v>
      </c>
      <c r="BN1" s="83" t="s">
        <v>332</v>
      </c>
      <c r="BO1" s="83" t="s">
        <v>333</v>
      </c>
      <c r="BP1" s="83" t="s">
        <v>334</v>
      </c>
      <c r="BQ1" s="83" t="s">
        <v>270</v>
      </c>
      <c r="BR1" s="83" t="s">
        <v>271</v>
      </c>
      <c r="BS1" s="83" t="s">
        <v>272</v>
      </c>
      <c r="BT1" s="81" t="s">
        <v>335</v>
      </c>
      <c r="BU1" s="81" t="s">
        <v>336</v>
      </c>
      <c r="BV1" s="83" t="s">
        <v>337</v>
      </c>
      <c r="BW1" s="83" t="s">
        <v>338</v>
      </c>
      <c r="BX1" s="209" t="s">
        <v>382</v>
      </c>
      <c r="BY1" s="208" t="s">
        <v>339</v>
      </c>
      <c r="BZ1" s="83" t="s">
        <v>340</v>
      </c>
    </row>
    <row r="2" spans="1:108" ht="13" customHeight="1" x14ac:dyDescent="0.15">
      <c r="A2" s="226">
        <v>1769</v>
      </c>
      <c r="B2" s="247">
        <v>43719</v>
      </c>
      <c r="C2" s="228" t="s">
        <v>229</v>
      </c>
      <c r="D2" s="226" t="s">
        <v>230</v>
      </c>
      <c r="E2" s="226"/>
      <c r="F2" s="226" t="s">
        <v>231</v>
      </c>
      <c r="G2" s="227">
        <v>43646</v>
      </c>
      <c r="H2" s="229" t="s">
        <v>232</v>
      </c>
      <c r="I2" s="229" t="s">
        <v>233</v>
      </c>
      <c r="J2" s="229"/>
      <c r="K2" s="226" t="s">
        <v>234</v>
      </c>
      <c r="L2" s="226" t="s">
        <v>235</v>
      </c>
      <c r="M2" s="230">
        <v>103.42727272727272</v>
      </c>
      <c r="N2" s="230">
        <v>27.227272727272723</v>
      </c>
      <c r="O2" s="231"/>
      <c r="P2" s="226"/>
      <c r="Q2" s="232"/>
      <c r="R2" s="233"/>
      <c r="S2" s="232"/>
      <c r="T2" s="226"/>
      <c r="U2" s="232"/>
      <c r="V2" s="232"/>
      <c r="W2" s="232"/>
      <c r="X2" s="226"/>
      <c r="Y2" s="230"/>
      <c r="Z2" s="230"/>
      <c r="AA2" s="230"/>
      <c r="AB2" s="230"/>
      <c r="AC2" s="230"/>
      <c r="AD2" s="230"/>
      <c r="AE2" s="232"/>
      <c r="AF2" s="226"/>
      <c r="AG2" s="226"/>
      <c r="AH2" s="230"/>
      <c r="AI2" s="226"/>
      <c r="AJ2" s="226"/>
      <c r="AK2" s="230"/>
      <c r="AL2" s="226"/>
      <c r="AM2" s="230"/>
      <c r="AN2" s="230"/>
      <c r="AO2" s="226" t="s">
        <v>237</v>
      </c>
      <c r="AP2" s="229" t="s">
        <v>233</v>
      </c>
      <c r="AQ2" s="229"/>
      <c r="AR2" s="229"/>
      <c r="AS2" s="234"/>
      <c r="AT2" s="229">
        <v>10.869</v>
      </c>
      <c r="AU2" s="229"/>
      <c r="AV2" s="229"/>
      <c r="AW2" s="229"/>
      <c r="AX2" s="229" t="s">
        <v>238</v>
      </c>
      <c r="AY2" s="235"/>
      <c r="AZ2" s="229">
        <v>0</v>
      </c>
      <c r="BA2" s="229">
        <v>0</v>
      </c>
      <c r="BB2" s="229">
        <v>0</v>
      </c>
      <c r="BC2" s="229">
        <v>0</v>
      </c>
      <c r="BD2" s="229">
        <v>0</v>
      </c>
      <c r="BE2" s="229">
        <v>0</v>
      </c>
      <c r="BF2" s="229">
        <v>0</v>
      </c>
      <c r="BG2" s="229">
        <v>0</v>
      </c>
      <c r="BH2" s="229">
        <v>0</v>
      </c>
      <c r="BI2" s="229">
        <v>0</v>
      </c>
      <c r="BJ2" s="229">
        <v>0</v>
      </c>
      <c r="BK2" s="229">
        <v>0</v>
      </c>
      <c r="BL2" s="229"/>
      <c r="BM2" s="229" t="s">
        <v>233</v>
      </c>
      <c r="BN2" s="229"/>
      <c r="BO2" s="229" t="s">
        <v>239</v>
      </c>
      <c r="BP2" s="236"/>
      <c r="BQ2" s="229"/>
      <c r="BR2" s="229"/>
      <c r="BS2" s="229"/>
      <c r="BT2" s="226" t="s">
        <v>369</v>
      </c>
      <c r="BU2" s="231" t="s">
        <v>241</v>
      </c>
      <c r="BV2" s="229">
        <v>20</v>
      </c>
      <c r="BW2" s="229" t="s">
        <v>242</v>
      </c>
      <c r="BX2" s="229"/>
      <c r="BY2" s="226"/>
      <c r="BZ2" s="237" t="s">
        <v>419</v>
      </c>
    </row>
    <row r="3" spans="1:108" ht="13" customHeight="1" x14ac:dyDescent="0.15">
      <c r="A3" s="226">
        <v>13810</v>
      </c>
      <c r="B3" s="247">
        <v>43719</v>
      </c>
      <c r="C3" s="228" t="s">
        <v>229</v>
      </c>
      <c r="D3" s="226" t="s">
        <v>230</v>
      </c>
      <c r="E3" s="226"/>
      <c r="F3" s="226" t="s">
        <v>231</v>
      </c>
      <c r="G3" s="227">
        <v>43652</v>
      </c>
      <c r="H3" s="229" t="s">
        <v>232</v>
      </c>
      <c r="I3" s="229" t="s">
        <v>233</v>
      </c>
      <c r="J3" s="229"/>
      <c r="K3" s="226" t="s">
        <v>228</v>
      </c>
      <c r="L3" s="226" t="s">
        <v>359</v>
      </c>
      <c r="M3" s="230">
        <v>103.39999999999999</v>
      </c>
      <c r="N3" s="230">
        <v>27.2</v>
      </c>
      <c r="O3" s="231"/>
      <c r="P3" s="226"/>
      <c r="Q3" s="232"/>
      <c r="R3" s="233"/>
      <c r="S3" s="232"/>
      <c r="T3" s="226"/>
      <c r="U3" s="232"/>
      <c r="V3" s="232"/>
      <c r="W3" s="232"/>
      <c r="X3" s="226"/>
      <c r="Y3" s="230"/>
      <c r="Z3" s="230"/>
      <c r="AA3" s="230"/>
      <c r="AB3" s="230"/>
      <c r="AC3" s="230"/>
      <c r="AD3" s="232"/>
      <c r="AE3" s="232"/>
      <c r="AF3" s="226"/>
      <c r="AG3" s="226"/>
      <c r="AH3" s="230"/>
      <c r="AI3" s="226"/>
      <c r="AJ3" s="226"/>
      <c r="AK3" s="230"/>
      <c r="AL3" s="226"/>
      <c r="AM3" s="230"/>
      <c r="AN3" s="230"/>
      <c r="AO3" s="226" t="s">
        <v>237</v>
      </c>
      <c r="AP3" s="229" t="s">
        <v>233</v>
      </c>
      <c r="AQ3" s="229"/>
      <c r="AR3" s="229"/>
      <c r="AS3" s="234"/>
      <c r="AT3" s="229">
        <v>10.869</v>
      </c>
      <c r="AU3" s="229"/>
      <c r="AV3" s="229"/>
      <c r="AW3" s="229"/>
      <c r="AX3" s="229" t="s">
        <v>361</v>
      </c>
      <c r="AY3" s="235"/>
      <c r="AZ3" s="229">
        <v>0</v>
      </c>
      <c r="BA3" s="229">
        <v>0</v>
      </c>
      <c r="BB3" s="229">
        <v>0</v>
      </c>
      <c r="BC3" s="229">
        <v>0</v>
      </c>
      <c r="BD3" s="229">
        <v>0</v>
      </c>
      <c r="BE3" s="229">
        <v>0</v>
      </c>
      <c r="BF3" s="229">
        <v>0</v>
      </c>
      <c r="BG3" s="229">
        <v>0</v>
      </c>
      <c r="BH3" s="229">
        <v>0</v>
      </c>
      <c r="BI3" s="229">
        <v>0</v>
      </c>
      <c r="BJ3" s="229">
        <v>0</v>
      </c>
      <c r="BK3" s="229">
        <v>0</v>
      </c>
      <c r="BL3" s="229"/>
      <c r="BM3" s="229" t="s">
        <v>233</v>
      </c>
      <c r="BN3" s="229"/>
      <c r="BO3" s="229" t="s">
        <v>233</v>
      </c>
      <c r="BP3" s="236"/>
      <c r="BQ3" s="229"/>
      <c r="BR3" s="229"/>
      <c r="BS3" s="229"/>
      <c r="BT3" s="231" t="s">
        <v>408</v>
      </c>
      <c r="BU3" s="229" t="s">
        <v>363</v>
      </c>
      <c r="BV3" s="229">
        <v>50</v>
      </c>
      <c r="BW3" s="229" t="s">
        <v>242</v>
      </c>
      <c r="BX3" s="229">
        <v>1</v>
      </c>
      <c r="BY3" s="231" t="s">
        <v>409</v>
      </c>
      <c r="BZ3" s="238" t="s">
        <v>410</v>
      </c>
    </row>
    <row r="4" spans="1:108" ht="13" customHeight="1" x14ac:dyDescent="0.15">
      <c r="A4" s="226">
        <v>14781</v>
      </c>
      <c r="B4" s="247">
        <v>43719</v>
      </c>
      <c r="C4" s="228" t="s">
        <v>229</v>
      </c>
      <c r="D4" s="226" t="s">
        <v>230</v>
      </c>
      <c r="E4" s="226"/>
      <c r="F4" s="226" t="s">
        <v>231</v>
      </c>
      <c r="G4" s="227">
        <v>43694</v>
      </c>
      <c r="H4" s="229" t="s">
        <v>232</v>
      </c>
      <c r="I4" s="229" t="s">
        <v>233</v>
      </c>
      <c r="J4" s="229"/>
      <c r="K4" s="226" t="s">
        <v>373</v>
      </c>
      <c r="L4" s="226" t="s">
        <v>374</v>
      </c>
      <c r="M4" s="230">
        <v>80.909090909090907</v>
      </c>
      <c r="N4" s="230">
        <v>22.27272727272727</v>
      </c>
      <c r="O4" s="231"/>
      <c r="P4" s="226"/>
      <c r="Q4" s="232"/>
      <c r="R4" s="233"/>
      <c r="S4" s="232"/>
      <c r="T4" s="226"/>
      <c r="U4" s="232"/>
      <c r="V4" s="232"/>
      <c r="W4" s="232"/>
      <c r="X4" s="226"/>
      <c r="Y4" s="230"/>
      <c r="Z4" s="230"/>
      <c r="AA4" s="230"/>
      <c r="AB4" s="230"/>
      <c r="AC4" s="230"/>
      <c r="AD4" s="232"/>
      <c r="AE4" s="232"/>
      <c r="AF4" s="226"/>
      <c r="AG4" s="226"/>
      <c r="AH4" s="230"/>
      <c r="AI4" s="226"/>
      <c r="AJ4" s="226"/>
      <c r="AK4" s="230"/>
      <c r="AL4" s="226"/>
      <c r="AM4" s="230"/>
      <c r="AN4" s="230"/>
      <c r="AO4" s="226" t="s">
        <v>237</v>
      </c>
      <c r="AP4" s="229" t="s">
        <v>233</v>
      </c>
      <c r="AQ4" s="229"/>
      <c r="AR4" s="229"/>
      <c r="AS4" s="234"/>
      <c r="AT4" s="229">
        <v>10.869</v>
      </c>
      <c r="AU4" s="229"/>
      <c r="AV4" s="229"/>
      <c r="AW4" s="229"/>
      <c r="AX4" s="229" t="s">
        <v>361</v>
      </c>
      <c r="AY4" s="235"/>
      <c r="AZ4" s="229">
        <v>0</v>
      </c>
      <c r="BA4" s="229">
        <v>0</v>
      </c>
      <c r="BB4" s="229">
        <v>0</v>
      </c>
      <c r="BC4" s="229">
        <v>0</v>
      </c>
      <c r="BD4" s="229">
        <v>0</v>
      </c>
      <c r="BE4" s="229">
        <v>0</v>
      </c>
      <c r="BF4" s="229">
        <v>0</v>
      </c>
      <c r="BG4" s="229">
        <v>0</v>
      </c>
      <c r="BH4" s="229">
        <v>0</v>
      </c>
      <c r="BI4" s="229">
        <v>0</v>
      </c>
      <c r="BJ4" s="229">
        <v>0</v>
      </c>
      <c r="BK4" s="229">
        <v>0</v>
      </c>
      <c r="BL4" s="229"/>
      <c r="BM4" s="229" t="s">
        <v>233</v>
      </c>
      <c r="BN4" s="229"/>
      <c r="BO4" s="229" t="s">
        <v>233</v>
      </c>
      <c r="BP4" s="239">
        <v>234.43636363636361</v>
      </c>
      <c r="BQ4" s="229"/>
      <c r="BR4" s="229"/>
      <c r="BS4" s="240"/>
      <c r="BT4" s="138"/>
      <c r="BU4" s="231"/>
      <c r="BV4" s="229"/>
      <c r="BW4" s="229" t="s">
        <v>242</v>
      </c>
      <c r="BX4" s="229"/>
      <c r="BY4" s="229"/>
      <c r="BZ4" s="238" t="s">
        <v>412</v>
      </c>
    </row>
    <row r="5" spans="1:108" ht="13" customHeight="1" x14ac:dyDescent="0.15">
      <c r="A5" s="226" t="s">
        <v>413</v>
      </c>
      <c r="B5" s="247">
        <v>43719</v>
      </c>
      <c r="C5" s="228" t="s">
        <v>229</v>
      </c>
      <c r="D5" s="226" t="s">
        <v>230</v>
      </c>
      <c r="E5" s="226"/>
      <c r="F5" s="226" t="s">
        <v>231</v>
      </c>
      <c r="G5" s="227">
        <v>43700</v>
      </c>
      <c r="H5" s="229" t="s">
        <v>232</v>
      </c>
      <c r="I5" s="229" t="s">
        <v>233</v>
      </c>
      <c r="J5" s="229"/>
      <c r="K5" s="226" t="s">
        <v>415</v>
      </c>
      <c r="L5" s="226" t="s">
        <v>416</v>
      </c>
      <c r="M5" s="230">
        <v>103.42727272727272</v>
      </c>
      <c r="N5" s="230">
        <v>27.218181818181819</v>
      </c>
      <c r="O5" s="231"/>
      <c r="P5" s="226"/>
      <c r="Q5" s="232"/>
      <c r="R5" s="233"/>
      <c r="S5" s="232"/>
      <c r="T5" s="226"/>
      <c r="U5" s="232"/>
      <c r="V5" s="232"/>
      <c r="W5" s="232"/>
      <c r="X5" s="226"/>
      <c r="Y5" s="230"/>
      <c r="Z5" s="230"/>
      <c r="AA5" s="230"/>
      <c r="AB5" s="230"/>
      <c r="AC5" s="230"/>
      <c r="AD5" s="232"/>
      <c r="AE5" s="232"/>
      <c r="AF5" s="226"/>
      <c r="AG5" s="226"/>
      <c r="AH5" s="230"/>
      <c r="AI5" s="226"/>
      <c r="AJ5" s="226"/>
      <c r="AK5" s="230"/>
      <c r="AL5" s="226"/>
      <c r="AM5" s="230"/>
      <c r="AN5" s="230"/>
      <c r="AO5" s="226" t="s">
        <v>237</v>
      </c>
      <c r="AP5" s="229" t="s">
        <v>233</v>
      </c>
      <c r="AQ5" s="229"/>
      <c r="AR5" s="229"/>
      <c r="AS5" s="234"/>
      <c r="AT5" s="229">
        <v>10.869</v>
      </c>
      <c r="AU5" s="229"/>
      <c r="AV5" s="229"/>
      <c r="AW5" s="229"/>
      <c r="AX5" s="229" t="s">
        <v>361</v>
      </c>
      <c r="AY5" s="235"/>
      <c r="AZ5" s="229">
        <v>0</v>
      </c>
      <c r="BA5" s="229">
        <v>5</v>
      </c>
      <c r="BB5" s="229">
        <v>0</v>
      </c>
      <c r="BC5" s="229">
        <v>0</v>
      </c>
      <c r="BD5" s="229">
        <v>0</v>
      </c>
      <c r="BE5" s="229">
        <v>0</v>
      </c>
      <c r="BF5" s="229">
        <v>0</v>
      </c>
      <c r="BG5" s="229">
        <v>0</v>
      </c>
      <c r="BH5" s="229">
        <v>0</v>
      </c>
      <c r="BI5" s="229">
        <v>0</v>
      </c>
      <c r="BJ5" s="229">
        <v>0</v>
      </c>
      <c r="BK5" s="229">
        <v>0</v>
      </c>
      <c r="BL5" s="229"/>
      <c r="BM5" s="229" t="s">
        <v>233</v>
      </c>
      <c r="BN5" s="229"/>
      <c r="BO5" s="229" t="s">
        <v>233</v>
      </c>
      <c r="BP5" s="236"/>
      <c r="BQ5" s="229"/>
      <c r="BR5" s="229"/>
      <c r="BS5" s="240"/>
      <c r="BT5" s="138"/>
      <c r="BU5" s="231"/>
      <c r="BV5" s="229"/>
      <c r="BW5" s="229" t="s">
        <v>242</v>
      </c>
      <c r="BX5" s="229"/>
      <c r="BY5" s="229"/>
      <c r="BZ5" s="238" t="s">
        <v>417</v>
      </c>
    </row>
    <row r="6" spans="1:108" ht="13" customHeight="1" x14ac:dyDescent="0.15">
      <c r="A6" s="226">
        <v>1770</v>
      </c>
      <c r="B6" s="247">
        <v>43719</v>
      </c>
      <c r="C6" s="228" t="s">
        <v>229</v>
      </c>
      <c r="D6" s="226" t="s">
        <v>230</v>
      </c>
      <c r="E6" s="226"/>
      <c r="F6" s="226" t="s">
        <v>358</v>
      </c>
      <c r="G6" s="227">
        <v>43646</v>
      </c>
      <c r="H6" s="229" t="s">
        <v>232</v>
      </c>
      <c r="I6" s="229" t="s">
        <v>233</v>
      </c>
      <c r="J6" s="229"/>
      <c r="K6" s="226" t="s">
        <v>234</v>
      </c>
      <c r="L6" s="226" t="s">
        <v>235</v>
      </c>
      <c r="M6" s="230">
        <v>122.70909090909089</v>
      </c>
      <c r="N6" s="230">
        <v>27.227272727272723</v>
      </c>
      <c r="O6" s="231"/>
      <c r="P6" s="226"/>
      <c r="Q6" s="232"/>
      <c r="R6" s="233"/>
      <c r="S6" s="232"/>
      <c r="T6" s="226"/>
      <c r="U6" s="232"/>
      <c r="V6" s="232"/>
      <c r="W6" s="230">
        <v>17.68181818181818</v>
      </c>
      <c r="X6" s="226"/>
      <c r="Y6" s="230"/>
      <c r="Z6" s="230"/>
      <c r="AA6" s="230"/>
      <c r="AB6" s="230"/>
      <c r="AC6" s="230"/>
      <c r="AD6" s="230"/>
      <c r="AE6" s="232"/>
      <c r="AF6" s="226"/>
      <c r="AG6" s="226"/>
      <c r="AH6" s="230"/>
      <c r="AI6" s="226"/>
      <c r="AJ6" s="226"/>
      <c r="AK6" s="230"/>
      <c r="AL6" s="226"/>
      <c r="AM6" s="230"/>
      <c r="AN6" s="230"/>
      <c r="AO6" s="226" t="s">
        <v>246</v>
      </c>
      <c r="AP6" s="229" t="s">
        <v>233</v>
      </c>
      <c r="AQ6" s="229"/>
      <c r="AR6" s="229"/>
      <c r="AS6" s="234"/>
      <c r="AT6" s="229">
        <v>10.869</v>
      </c>
      <c r="AU6" s="229"/>
      <c r="AV6" s="229"/>
      <c r="AW6" s="229"/>
      <c r="AX6" s="229" t="s">
        <v>238</v>
      </c>
      <c r="AY6" s="235"/>
      <c r="AZ6" s="229">
        <v>0</v>
      </c>
      <c r="BA6" s="229">
        <v>0</v>
      </c>
      <c r="BB6" s="229">
        <v>0</v>
      </c>
      <c r="BC6" s="229">
        <v>0</v>
      </c>
      <c r="BD6" s="229">
        <v>0</v>
      </c>
      <c r="BE6" s="229">
        <v>0</v>
      </c>
      <c r="BF6" s="229">
        <v>0</v>
      </c>
      <c r="BG6" s="229">
        <v>0</v>
      </c>
      <c r="BH6" s="229">
        <v>0</v>
      </c>
      <c r="BI6" s="229">
        <v>0</v>
      </c>
      <c r="BJ6" s="229">
        <v>0</v>
      </c>
      <c r="BK6" s="229">
        <v>0</v>
      </c>
      <c r="BL6" s="229"/>
      <c r="BM6" s="229" t="s">
        <v>233</v>
      </c>
      <c r="BN6" s="229"/>
      <c r="BO6" s="229" t="s">
        <v>239</v>
      </c>
      <c r="BP6" s="236"/>
      <c r="BQ6" s="229"/>
      <c r="BR6" s="229"/>
      <c r="BS6" s="229"/>
      <c r="BT6" s="226" t="s">
        <v>369</v>
      </c>
      <c r="BU6" s="231" t="s">
        <v>241</v>
      </c>
      <c r="BV6" s="229">
        <v>20</v>
      </c>
      <c r="BW6" s="229" t="s">
        <v>242</v>
      </c>
      <c r="BX6" s="229"/>
      <c r="BY6" s="226"/>
      <c r="BZ6" s="237" t="s">
        <v>421</v>
      </c>
    </row>
    <row r="7" spans="1:108" ht="13" customHeight="1" x14ac:dyDescent="0.15">
      <c r="A7" s="226">
        <v>1771</v>
      </c>
      <c r="B7" s="247">
        <v>43719</v>
      </c>
      <c r="C7" s="228" t="s">
        <v>229</v>
      </c>
      <c r="D7" s="226" t="s">
        <v>230</v>
      </c>
      <c r="E7" s="226"/>
      <c r="F7" s="226" t="s">
        <v>248</v>
      </c>
      <c r="G7" s="227">
        <v>43646</v>
      </c>
      <c r="H7" s="229" t="s">
        <v>232</v>
      </c>
      <c r="I7" s="229" t="s">
        <v>233</v>
      </c>
      <c r="J7" s="229"/>
      <c r="K7" s="226" t="s">
        <v>234</v>
      </c>
      <c r="L7" s="226" t="s">
        <v>235</v>
      </c>
      <c r="M7" s="230">
        <v>146.54545454545453</v>
      </c>
      <c r="N7" s="230">
        <v>27.227272727272723</v>
      </c>
      <c r="O7" s="231"/>
      <c r="P7" s="226"/>
      <c r="Q7" s="232"/>
      <c r="R7" s="233"/>
      <c r="S7" s="232"/>
      <c r="T7" s="226"/>
      <c r="U7" s="232"/>
      <c r="V7" s="232"/>
      <c r="W7" s="230">
        <v>17.68181818181818</v>
      </c>
      <c r="X7" s="226"/>
      <c r="Y7" s="230"/>
      <c r="Z7" s="230"/>
      <c r="AA7" s="230"/>
      <c r="AB7" s="230"/>
      <c r="AC7" s="230"/>
      <c r="AD7" s="230"/>
      <c r="AE7" s="230">
        <v>14.236363636363635</v>
      </c>
      <c r="AF7" s="226"/>
      <c r="AG7" s="226"/>
      <c r="AH7" s="230"/>
      <c r="AI7" s="226"/>
      <c r="AJ7" s="226"/>
      <c r="AK7" s="230"/>
      <c r="AL7" s="226"/>
      <c r="AM7" s="230"/>
      <c r="AN7" s="230"/>
      <c r="AO7" s="226" t="s">
        <v>249</v>
      </c>
      <c r="AP7" s="229" t="s">
        <v>233</v>
      </c>
      <c r="AQ7" s="229"/>
      <c r="AR7" s="229"/>
      <c r="AS7" s="234"/>
      <c r="AT7" s="229">
        <v>10.869</v>
      </c>
      <c r="AU7" s="229"/>
      <c r="AV7" s="229"/>
      <c r="AW7" s="229"/>
      <c r="AX7" s="229" t="s">
        <v>238</v>
      </c>
      <c r="AY7" s="235"/>
      <c r="AZ7" s="229">
        <v>0</v>
      </c>
      <c r="BA7" s="229">
        <v>0</v>
      </c>
      <c r="BB7" s="229">
        <v>0</v>
      </c>
      <c r="BC7" s="229">
        <v>0</v>
      </c>
      <c r="BD7" s="229">
        <v>0</v>
      </c>
      <c r="BE7" s="229">
        <v>0</v>
      </c>
      <c r="BF7" s="229">
        <v>0</v>
      </c>
      <c r="BG7" s="229">
        <v>0</v>
      </c>
      <c r="BH7" s="229">
        <v>0</v>
      </c>
      <c r="BI7" s="229">
        <v>0</v>
      </c>
      <c r="BJ7" s="229">
        <v>0</v>
      </c>
      <c r="BK7" s="229">
        <v>0</v>
      </c>
      <c r="BL7" s="229"/>
      <c r="BM7" s="229" t="s">
        <v>233</v>
      </c>
      <c r="BN7" s="229"/>
      <c r="BO7" s="229" t="s">
        <v>239</v>
      </c>
      <c r="BP7" s="236"/>
      <c r="BQ7" s="229"/>
      <c r="BR7" s="229"/>
      <c r="BS7" s="229"/>
      <c r="BT7" s="226" t="s">
        <v>369</v>
      </c>
      <c r="BU7" s="231" t="s">
        <v>241</v>
      </c>
      <c r="BV7" s="229">
        <v>20</v>
      </c>
      <c r="BW7" s="229" t="s">
        <v>242</v>
      </c>
      <c r="BX7" s="229"/>
      <c r="BY7" s="226"/>
      <c r="BZ7" s="238" t="s">
        <v>422</v>
      </c>
      <c r="CB7" s="241"/>
      <c r="CC7" s="241"/>
      <c r="CD7" s="241"/>
      <c r="CE7" s="241"/>
      <c r="CF7" s="241"/>
      <c r="CG7" s="241"/>
      <c r="CH7" s="241"/>
      <c r="CI7" s="241"/>
      <c r="CJ7" s="241"/>
      <c r="CK7" s="241"/>
      <c r="CL7" s="241"/>
      <c r="CM7" s="241"/>
      <c r="CN7" s="241"/>
      <c r="CO7" s="241"/>
      <c r="CP7" s="241"/>
      <c r="CQ7" s="241"/>
      <c r="CR7" s="241"/>
      <c r="CS7" s="241"/>
      <c r="CT7" s="241"/>
      <c r="CU7" s="241"/>
      <c r="CV7" s="241"/>
      <c r="CW7" s="241"/>
      <c r="CX7" s="241"/>
      <c r="CY7" s="241"/>
      <c r="CZ7" s="241"/>
      <c r="DA7" s="241"/>
      <c r="DB7" s="241"/>
      <c r="DC7" s="241"/>
      <c r="DD7" s="241"/>
    </row>
    <row r="8" spans="1:108" ht="13" customHeight="1" x14ac:dyDescent="0.15">
      <c r="A8" s="226">
        <v>3291</v>
      </c>
      <c r="B8" s="247">
        <v>43719</v>
      </c>
      <c r="C8" s="228" t="s">
        <v>229</v>
      </c>
      <c r="D8" s="226" t="s">
        <v>230</v>
      </c>
      <c r="E8" s="226"/>
      <c r="F8" s="226" t="s">
        <v>251</v>
      </c>
      <c r="G8" s="227">
        <v>43646</v>
      </c>
      <c r="H8" s="229" t="s">
        <v>232</v>
      </c>
      <c r="I8" s="229" t="s">
        <v>233</v>
      </c>
      <c r="J8" s="229"/>
      <c r="K8" s="226" t="s">
        <v>234</v>
      </c>
      <c r="L8" s="226" t="s">
        <v>235</v>
      </c>
      <c r="M8" s="230">
        <v>114.89999999999999</v>
      </c>
      <c r="N8" s="230">
        <v>32.909090909090907</v>
      </c>
      <c r="O8" s="231"/>
      <c r="P8" s="226"/>
      <c r="Q8" s="232"/>
      <c r="R8" s="233"/>
      <c r="S8" s="232"/>
      <c r="T8" s="226"/>
      <c r="U8" s="232"/>
      <c r="V8" s="232"/>
      <c r="W8" s="230">
        <v>15.318181818181818</v>
      </c>
      <c r="X8" s="226"/>
      <c r="Y8" s="230"/>
      <c r="Z8" s="230"/>
      <c r="AA8" s="230"/>
      <c r="AB8" s="230"/>
      <c r="AC8" s="230"/>
      <c r="AD8" s="230"/>
      <c r="AE8" s="232"/>
      <c r="AF8" s="226"/>
      <c r="AG8" s="226"/>
      <c r="AH8" s="230"/>
      <c r="AI8" s="226"/>
      <c r="AJ8" s="226"/>
      <c r="AK8" s="230"/>
      <c r="AL8" s="226"/>
      <c r="AM8" s="230"/>
      <c r="AN8" s="230"/>
      <c r="AO8" s="226" t="s">
        <v>252</v>
      </c>
      <c r="AP8" s="229" t="s">
        <v>233</v>
      </c>
      <c r="AQ8" s="229"/>
      <c r="AR8" s="229"/>
      <c r="AS8" s="234"/>
      <c r="AT8" s="229">
        <v>10.869</v>
      </c>
      <c r="AU8" s="229"/>
      <c r="AV8" s="229"/>
      <c r="AW8" s="229"/>
      <c r="AX8" s="229" t="s">
        <v>238</v>
      </c>
      <c r="AY8" s="235"/>
      <c r="AZ8" s="229">
        <v>0</v>
      </c>
      <c r="BA8" s="229">
        <v>0</v>
      </c>
      <c r="BB8" s="229">
        <v>0</v>
      </c>
      <c r="BC8" s="229">
        <v>0</v>
      </c>
      <c r="BD8" s="229">
        <v>0</v>
      </c>
      <c r="BE8" s="229">
        <v>0</v>
      </c>
      <c r="BF8" s="229">
        <v>0</v>
      </c>
      <c r="BG8" s="229">
        <v>0</v>
      </c>
      <c r="BH8" s="229">
        <v>0</v>
      </c>
      <c r="BI8" s="229">
        <v>0</v>
      </c>
      <c r="BJ8" s="229">
        <v>0</v>
      </c>
      <c r="BK8" s="229">
        <v>0</v>
      </c>
      <c r="BL8" s="229"/>
      <c r="BM8" s="229" t="s">
        <v>233</v>
      </c>
      <c r="BN8" s="229"/>
      <c r="BO8" s="229" t="s">
        <v>239</v>
      </c>
      <c r="BP8" s="236"/>
      <c r="BQ8" s="229"/>
      <c r="BR8" s="229"/>
      <c r="BS8" s="229"/>
      <c r="BT8" s="226" t="s">
        <v>369</v>
      </c>
      <c r="BU8" s="231" t="s">
        <v>241</v>
      </c>
      <c r="BV8" s="229">
        <v>20</v>
      </c>
      <c r="BW8" s="229" t="s">
        <v>242</v>
      </c>
      <c r="BX8" s="229"/>
      <c r="BY8" s="226"/>
      <c r="BZ8" s="237" t="s">
        <v>420</v>
      </c>
    </row>
    <row r="9" spans="1:108" ht="13" customHeight="1" x14ac:dyDescent="0.15">
      <c r="A9" s="226">
        <v>13812</v>
      </c>
      <c r="B9" s="247">
        <v>43719</v>
      </c>
      <c r="C9" s="228" t="s">
        <v>229</v>
      </c>
      <c r="D9" s="226" t="s">
        <v>230</v>
      </c>
      <c r="E9" s="226"/>
      <c r="F9" s="226" t="s">
        <v>251</v>
      </c>
      <c r="G9" s="227">
        <v>43652</v>
      </c>
      <c r="H9" s="229" t="s">
        <v>232</v>
      </c>
      <c r="I9" s="229" t="s">
        <v>233</v>
      </c>
      <c r="J9" s="229"/>
      <c r="K9" s="226" t="s">
        <v>228</v>
      </c>
      <c r="L9" s="226" t="s">
        <v>359</v>
      </c>
      <c r="M9" s="230">
        <v>114.8</v>
      </c>
      <c r="N9" s="230">
        <v>32.9</v>
      </c>
      <c r="O9" s="231"/>
      <c r="P9" s="226"/>
      <c r="Q9" s="232"/>
      <c r="R9" s="233"/>
      <c r="S9" s="232"/>
      <c r="T9" s="226"/>
      <c r="U9" s="232"/>
      <c r="V9" s="232"/>
      <c r="W9" s="230">
        <v>15.299999999999997</v>
      </c>
      <c r="X9" s="226"/>
      <c r="Y9" s="230"/>
      <c r="Z9" s="230"/>
      <c r="AA9" s="230"/>
      <c r="AB9" s="230"/>
      <c r="AC9" s="230"/>
      <c r="AD9" s="232"/>
      <c r="AE9" s="232"/>
      <c r="AF9" s="226"/>
      <c r="AG9" s="226"/>
      <c r="AH9" s="230"/>
      <c r="AI9" s="226"/>
      <c r="AJ9" s="226"/>
      <c r="AK9" s="230"/>
      <c r="AL9" s="226"/>
      <c r="AM9" s="230"/>
      <c r="AN9" s="230"/>
      <c r="AO9" s="226" t="s">
        <v>252</v>
      </c>
      <c r="AP9" s="229" t="s">
        <v>233</v>
      </c>
      <c r="AQ9" s="229"/>
      <c r="AR9" s="229"/>
      <c r="AS9" s="234"/>
      <c r="AT9" s="229">
        <v>10.869</v>
      </c>
      <c r="AU9" s="229"/>
      <c r="AV9" s="229"/>
      <c r="AW9" s="229"/>
      <c r="AX9" s="229" t="s">
        <v>361</v>
      </c>
      <c r="AY9" s="235"/>
      <c r="AZ9" s="229">
        <v>0</v>
      </c>
      <c r="BA9" s="229">
        <v>0</v>
      </c>
      <c r="BB9" s="229">
        <v>0</v>
      </c>
      <c r="BC9" s="229">
        <v>0</v>
      </c>
      <c r="BD9" s="229">
        <v>0</v>
      </c>
      <c r="BE9" s="229">
        <v>0</v>
      </c>
      <c r="BF9" s="229">
        <v>0</v>
      </c>
      <c r="BG9" s="229">
        <v>0</v>
      </c>
      <c r="BH9" s="229">
        <v>0</v>
      </c>
      <c r="BI9" s="229">
        <v>0</v>
      </c>
      <c r="BJ9" s="229">
        <v>0</v>
      </c>
      <c r="BK9" s="229">
        <v>0</v>
      </c>
      <c r="BL9" s="229"/>
      <c r="BM9" s="229" t="s">
        <v>233</v>
      </c>
      <c r="BN9" s="229"/>
      <c r="BO9" s="229" t="s">
        <v>233</v>
      </c>
      <c r="BP9" s="236"/>
      <c r="BQ9" s="229"/>
      <c r="BR9" s="229"/>
      <c r="BS9" s="229"/>
      <c r="BT9" s="231" t="s">
        <v>408</v>
      </c>
      <c r="BU9" s="229" t="s">
        <v>363</v>
      </c>
      <c r="BV9" s="229">
        <v>50</v>
      </c>
      <c r="BW9" s="229" t="s">
        <v>242</v>
      </c>
      <c r="BX9" s="229">
        <v>1</v>
      </c>
      <c r="BY9" s="231" t="s">
        <v>409</v>
      </c>
      <c r="BZ9" s="242" t="s">
        <v>411</v>
      </c>
    </row>
    <row r="10" spans="1:108" ht="13" customHeight="1" x14ac:dyDescent="0.15">
      <c r="A10" s="226" t="s">
        <v>413</v>
      </c>
      <c r="B10" s="247">
        <v>43719</v>
      </c>
      <c r="C10" s="228" t="s">
        <v>229</v>
      </c>
      <c r="D10" s="226" t="s">
        <v>230</v>
      </c>
      <c r="E10" s="226"/>
      <c r="F10" s="226" t="s">
        <v>251</v>
      </c>
      <c r="G10" s="227">
        <v>43694</v>
      </c>
      <c r="H10" s="229" t="s">
        <v>232</v>
      </c>
      <c r="I10" s="229" t="s">
        <v>233</v>
      </c>
      <c r="J10" s="229"/>
      <c r="K10" s="226" t="s">
        <v>373</v>
      </c>
      <c r="L10" s="226" t="s">
        <v>374</v>
      </c>
      <c r="M10" s="230">
        <v>86.36363636363636</v>
      </c>
      <c r="N10" s="230">
        <v>29.09090909090909</v>
      </c>
      <c r="O10" s="231"/>
      <c r="P10" s="226"/>
      <c r="Q10" s="232"/>
      <c r="R10" s="233"/>
      <c r="S10" s="232"/>
      <c r="T10" s="226"/>
      <c r="U10" s="232"/>
      <c r="V10" s="232"/>
      <c r="W10" s="230">
        <v>17.27272727272727</v>
      </c>
      <c r="X10" s="226"/>
      <c r="Y10" s="230"/>
      <c r="Z10" s="230"/>
      <c r="AA10" s="230"/>
      <c r="AB10" s="230"/>
      <c r="AC10" s="230"/>
      <c r="AD10" s="232"/>
      <c r="AE10" s="232"/>
      <c r="AF10" s="226"/>
      <c r="AG10" s="226"/>
      <c r="AH10" s="230"/>
      <c r="AI10" s="226"/>
      <c r="AJ10" s="226"/>
      <c r="AK10" s="230"/>
      <c r="AL10" s="226"/>
      <c r="AM10" s="230"/>
      <c r="AN10" s="230"/>
      <c r="AO10" s="226" t="s">
        <v>252</v>
      </c>
      <c r="AP10" s="229" t="s">
        <v>233</v>
      </c>
      <c r="AQ10" s="229"/>
      <c r="AR10" s="229"/>
      <c r="AS10" s="234"/>
      <c r="AT10" s="229">
        <v>10.869</v>
      </c>
      <c r="AU10" s="229"/>
      <c r="AV10" s="229"/>
      <c r="AW10" s="229"/>
      <c r="AX10" s="229" t="s">
        <v>361</v>
      </c>
      <c r="AY10" s="235"/>
      <c r="AZ10" s="229">
        <v>0</v>
      </c>
      <c r="BA10" s="229">
        <v>0</v>
      </c>
      <c r="BB10" s="229">
        <v>0</v>
      </c>
      <c r="BC10" s="229">
        <v>0</v>
      </c>
      <c r="BD10" s="229">
        <v>0</v>
      </c>
      <c r="BE10" s="229">
        <v>0</v>
      </c>
      <c r="BF10" s="229">
        <v>0</v>
      </c>
      <c r="BG10" s="229">
        <v>0</v>
      </c>
      <c r="BH10" s="229">
        <v>0</v>
      </c>
      <c r="BI10" s="229">
        <v>0</v>
      </c>
      <c r="BJ10" s="229">
        <v>0</v>
      </c>
      <c r="BK10" s="229">
        <v>0</v>
      </c>
      <c r="BL10" s="229"/>
      <c r="BM10" s="229" t="s">
        <v>233</v>
      </c>
      <c r="BN10" s="229"/>
      <c r="BO10" s="229" t="s">
        <v>233</v>
      </c>
      <c r="BP10" s="239">
        <v>234.43636363636361</v>
      </c>
      <c r="BQ10" s="229"/>
      <c r="BR10" s="229"/>
      <c r="BS10" s="229"/>
      <c r="BT10" s="231"/>
      <c r="BU10" s="229"/>
      <c r="BV10" s="229"/>
      <c r="BW10" s="229" t="s">
        <v>387</v>
      </c>
      <c r="BX10" s="229"/>
      <c r="BY10" s="231"/>
      <c r="BZ10" s="242" t="s">
        <v>414</v>
      </c>
    </row>
    <row r="11" spans="1:108" ht="13" customHeight="1" x14ac:dyDescent="0.15">
      <c r="A11" s="226" t="s">
        <v>413</v>
      </c>
      <c r="B11" s="247">
        <v>43719</v>
      </c>
      <c r="C11" s="228" t="s">
        <v>229</v>
      </c>
      <c r="D11" s="226" t="s">
        <v>230</v>
      </c>
      <c r="E11" s="226"/>
      <c r="F11" s="226" t="s">
        <v>251</v>
      </c>
      <c r="G11" s="227">
        <v>43700</v>
      </c>
      <c r="H11" s="229" t="s">
        <v>232</v>
      </c>
      <c r="I11" s="229" t="s">
        <v>233</v>
      </c>
      <c r="J11" s="229"/>
      <c r="K11" s="226" t="s">
        <v>415</v>
      </c>
      <c r="L11" s="226" t="s">
        <v>416</v>
      </c>
      <c r="M11" s="230">
        <v>114.89999999999999</v>
      </c>
      <c r="N11" s="230">
        <v>32.909090909090907</v>
      </c>
      <c r="O11" s="231"/>
      <c r="P11" s="226"/>
      <c r="Q11" s="232"/>
      <c r="R11" s="233"/>
      <c r="S11" s="232"/>
      <c r="T11" s="226"/>
      <c r="U11" s="232"/>
      <c r="V11" s="232"/>
      <c r="W11" s="230">
        <v>15.318181818181818</v>
      </c>
      <c r="X11" s="226"/>
      <c r="Y11" s="230"/>
      <c r="Z11" s="230"/>
      <c r="AA11" s="230"/>
      <c r="AB11" s="230"/>
      <c r="AC11" s="230"/>
      <c r="AD11" s="232"/>
      <c r="AE11" s="232"/>
      <c r="AF11" s="226"/>
      <c r="AG11" s="226"/>
      <c r="AH11" s="230"/>
      <c r="AI11" s="226"/>
      <c r="AJ11" s="226"/>
      <c r="AK11" s="230"/>
      <c r="AL11" s="226"/>
      <c r="AM11" s="230"/>
      <c r="AN11" s="230"/>
      <c r="AO11" s="226" t="s">
        <v>252</v>
      </c>
      <c r="AP11" s="229" t="s">
        <v>233</v>
      </c>
      <c r="AQ11" s="229"/>
      <c r="AR11" s="229"/>
      <c r="AS11" s="234"/>
      <c r="AT11" s="229">
        <v>10.869</v>
      </c>
      <c r="AU11" s="229"/>
      <c r="AV11" s="229"/>
      <c r="AW11" s="229"/>
      <c r="AX11" s="229" t="s">
        <v>361</v>
      </c>
      <c r="AY11" s="235"/>
      <c r="AZ11" s="229">
        <v>0</v>
      </c>
      <c r="BA11" s="229">
        <v>5</v>
      </c>
      <c r="BB11" s="229">
        <v>0</v>
      </c>
      <c r="BC11" s="229">
        <v>0</v>
      </c>
      <c r="BD11" s="229">
        <v>0</v>
      </c>
      <c r="BE11" s="229">
        <v>0</v>
      </c>
      <c r="BF11" s="229">
        <v>0</v>
      </c>
      <c r="BG11" s="229">
        <v>0</v>
      </c>
      <c r="BH11" s="229">
        <v>0</v>
      </c>
      <c r="BI11" s="229">
        <v>0</v>
      </c>
      <c r="BJ11" s="229">
        <v>0</v>
      </c>
      <c r="BK11" s="229">
        <v>0</v>
      </c>
      <c r="BL11" s="229"/>
      <c r="BM11" s="229" t="s">
        <v>233</v>
      </c>
      <c r="BN11" s="229"/>
      <c r="BO11" s="229" t="s">
        <v>233</v>
      </c>
      <c r="BP11" s="236"/>
      <c r="BQ11" s="229"/>
      <c r="BR11" s="229"/>
      <c r="BS11" s="240"/>
      <c r="BT11" s="138"/>
      <c r="BU11" s="231"/>
      <c r="BV11" s="229"/>
      <c r="BW11" s="229" t="s">
        <v>242</v>
      </c>
      <c r="BX11" s="229"/>
      <c r="BY11" s="229"/>
      <c r="BZ11" s="238" t="s">
        <v>418</v>
      </c>
    </row>
  </sheetData>
  <sheetProtection algorithmName="SHA-512" hashValue="ECPXEkVd57mWHsKGdEjj+nsnWfbpops6+Y9l45r19z3XvjrIm/SSSYZsd9ZmYD31kpFtSvWcKUPI+RNA6tOvvA==" saltValue="OkRPIh4DQFa++2fGur1uqw==" spinCount="100000" sheet="1" objects="1" scenarios="1"/>
  <hyperlinks>
    <hyperlink ref="BZ4" r:id="rId1" xr:uid="{B063FCDF-1308-ED4C-AA91-BF975C14613C}"/>
    <hyperlink ref="BZ11" r:id="rId2" xr:uid="{E7E2EB36-6117-1C47-A1D0-DCE06B28FE04}"/>
    <hyperlink ref="BZ5" r:id="rId3" xr:uid="{0167AE5B-E8D2-AD4D-8686-D2157962E28E}"/>
  </hyperlinks>
  <pageMargins left="0.75" right="0.75" top="1" bottom="1" header="0.5" footer="0.5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BDCB0-CE34-5748-98B9-E4510B2FFC6B}">
  <sheetPr codeName="Sheet28"/>
  <dimension ref="A1:DE8"/>
  <sheetViews>
    <sheetView zoomScale="120" zoomScaleNormal="120" workbookViewId="0">
      <selection activeCell="A12" sqref="A12:XFD37"/>
    </sheetView>
  </sheetViews>
  <sheetFormatPr baseColWidth="10" defaultRowHeight="13" x14ac:dyDescent="0.15"/>
  <cols>
    <col min="5" max="5" width="6.33203125" customWidth="1"/>
    <col min="7" max="7" width="12.6640625" customWidth="1"/>
    <col min="11" max="11" width="13.6640625" customWidth="1"/>
    <col min="13" max="14" width="13.83203125" bestFit="1" customWidth="1"/>
    <col min="41" max="41" width="14.6640625" customWidth="1"/>
  </cols>
  <sheetData>
    <row r="1" spans="1:109" ht="84" x14ac:dyDescent="0.15">
      <c r="A1" s="80" t="s">
        <v>56</v>
      </c>
      <c r="B1" s="80" t="s">
        <v>273</v>
      </c>
      <c r="C1" s="81" t="s">
        <v>274</v>
      </c>
      <c r="D1" s="82" t="s">
        <v>275</v>
      </c>
      <c r="E1" s="82" t="s">
        <v>276</v>
      </c>
      <c r="F1" s="82" t="s">
        <v>277</v>
      </c>
      <c r="G1" s="80" t="s">
        <v>278</v>
      </c>
      <c r="H1" s="83" t="s">
        <v>279</v>
      </c>
      <c r="I1" s="83" t="s">
        <v>280</v>
      </c>
      <c r="J1" s="83" t="s">
        <v>281</v>
      </c>
      <c r="K1" s="82" t="s">
        <v>1</v>
      </c>
      <c r="L1" s="152" t="s">
        <v>282</v>
      </c>
      <c r="M1" s="153" t="s">
        <v>3</v>
      </c>
      <c r="N1" s="154" t="s">
        <v>283</v>
      </c>
      <c r="O1" s="86" t="s">
        <v>89</v>
      </c>
      <c r="P1" s="86" t="s">
        <v>284</v>
      </c>
      <c r="Q1" s="154" t="s">
        <v>285</v>
      </c>
      <c r="R1" s="86" t="s">
        <v>286</v>
      </c>
      <c r="S1" s="154" t="s">
        <v>287</v>
      </c>
      <c r="T1" s="86" t="s">
        <v>288</v>
      </c>
      <c r="U1" s="154" t="s">
        <v>289</v>
      </c>
      <c r="V1" s="155" t="s">
        <v>290</v>
      </c>
      <c r="W1" s="156" t="s">
        <v>291</v>
      </c>
      <c r="X1" s="88" t="s">
        <v>292</v>
      </c>
      <c r="Y1" s="157" t="s">
        <v>293</v>
      </c>
      <c r="Z1" s="157" t="s">
        <v>294</v>
      </c>
      <c r="AA1" s="157" t="s">
        <v>295</v>
      </c>
      <c r="AB1" s="157" t="s">
        <v>296</v>
      </c>
      <c r="AC1" s="157" t="s">
        <v>297</v>
      </c>
      <c r="AD1" s="156" t="s">
        <v>298</v>
      </c>
      <c r="AE1" s="158" t="s">
        <v>299</v>
      </c>
      <c r="AF1" s="90" t="s">
        <v>300</v>
      </c>
      <c r="AG1" s="90" t="s">
        <v>301</v>
      </c>
      <c r="AH1" s="159" t="s">
        <v>302</v>
      </c>
      <c r="AI1" s="91" t="s">
        <v>303</v>
      </c>
      <c r="AJ1" s="91" t="s">
        <v>304</v>
      </c>
      <c r="AK1" s="159" t="s">
        <v>305</v>
      </c>
      <c r="AL1" s="160" t="s">
        <v>306</v>
      </c>
      <c r="AM1" s="161" t="s">
        <v>307</v>
      </c>
      <c r="AN1" s="161" t="s">
        <v>308</v>
      </c>
      <c r="AO1" s="92" t="s">
        <v>309</v>
      </c>
      <c r="AP1" s="93" t="s">
        <v>310</v>
      </c>
      <c r="AQ1" s="93" t="s">
        <v>311</v>
      </c>
      <c r="AR1" s="94" t="s">
        <v>312</v>
      </c>
      <c r="AS1" s="95" t="s">
        <v>313</v>
      </c>
      <c r="AT1" s="96" t="s">
        <v>314</v>
      </c>
      <c r="AU1" s="162" t="s">
        <v>315</v>
      </c>
      <c r="AV1" s="162" t="s">
        <v>316</v>
      </c>
      <c r="AW1" s="162" t="s">
        <v>317</v>
      </c>
      <c r="AX1" s="145" t="s">
        <v>318</v>
      </c>
      <c r="AY1" s="146" t="s">
        <v>319</v>
      </c>
      <c r="AZ1" s="147" t="s">
        <v>320</v>
      </c>
      <c r="BA1" s="148" t="s">
        <v>321</v>
      </c>
      <c r="BB1" s="147" t="s">
        <v>322</v>
      </c>
      <c r="BC1" s="148" t="s">
        <v>323</v>
      </c>
      <c r="BD1" s="147" t="s">
        <v>324</v>
      </c>
      <c r="BE1" s="148" t="s">
        <v>325</v>
      </c>
      <c r="BF1" s="150" t="s">
        <v>326</v>
      </c>
      <c r="BG1" s="151" t="s">
        <v>327</v>
      </c>
      <c r="BH1" s="150" t="s">
        <v>268</v>
      </c>
      <c r="BI1" s="151" t="s">
        <v>269</v>
      </c>
      <c r="BJ1" s="147" t="s">
        <v>328</v>
      </c>
      <c r="BK1" s="149" t="s">
        <v>329</v>
      </c>
      <c r="BL1" s="83" t="s">
        <v>330</v>
      </c>
      <c r="BM1" s="83" t="s">
        <v>331</v>
      </c>
      <c r="BN1" s="83" t="s">
        <v>332</v>
      </c>
      <c r="BO1" s="83" t="s">
        <v>333</v>
      </c>
      <c r="BP1" s="83" t="s">
        <v>334</v>
      </c>
      <c r="BQ1" s="83" t="s">
        <v>270</v>
      </c>
      <c r="BR1" s="83" t="s">
        <v>271</v>
      </c>
      <c r="BS1" s="83" t="s">
        <v>272</v>
      </c>
      <c r="BT1" s="81" t="s">
        <v>335</v>
      </c>
      <c r="BU1" s="81" t="s">
        <v>336</v>
      </c>
      <c r="BV1" s="83" t="s">
        <v>337</v>
      </c>
      <c r="BW1" s="83" t="s">
        <v>338</v>
      </c>
      <c r="BX1" s="209" t="s">
        <v>382</v>
      </c>
      <c r="BY1" s="208" t="s">
        <v>339</v>
      </c>
      <c r="BZ1" s="83" t="s">
        <v>340</v>
      </c>
      <c r="CA1" s="80" t="s">
        <v>341</v>
      </c>
    </row>
    <row r="2" spans="1:109" ht="13" customHeight="1" x14ac:dyDescent="0.15">
      <c r="A2" s="226">
        <v>1769</v>
      </c>
      <c r="B2" s="227">
        <v>43294</v>
      </c>
      <c r="C2" s="228" t="s">
        <v>229</v>
      </c>
      <c r="D2" s="226" t="s">
        <v>230</v>
      </c>
      <c r="E2" s="226"/>
      <c r="F2" s="226" t="s">
        <v>231</v>
      </c>
      <c r="G2" s="227">
        <v>43281</v>
      </c>
      <c r="H2" s="229" t="s">
        <v>232</v>
      </c>
      <c r="I2" s="229" t="s">
        <v>233</v>
      </c>
      <c r="J2" s="229"/>
      <c r="K2" s="226" t="s">
        <v>234</v>
      </c>
      <c r="L2" s="226" t="s">
        <v>235</v>
      </c>
      <c r="M2" s="230">
        <v>89.938181818181818</v>
      </c>
      <c r="N2" s="230">
        <v>25.119090909090907</v>
      </c>
      <c r="O2" s="231"/>
      <c r="P2" s="226"/>
      <c r="Q2" s="232"/>
      <c r="R2" s="233"/>
      <c r="S2" s="232"/>
      <c r="T2" s="226"/>
      <c r="U2" s="232"/>
      <c r="V2" s="232"/>
      <c r="W2" s="232"/>
      <c r="X2" s="226"/>
      <c r="Y2" s="230"/>
      <c r="Z2" s="230"/>
      <c r="AA2" s="230"/>
      <c r="AB2" s="230"/>
      <c r="AC2" s="230"/>
      <c r="AD2" s="230"/>
      <c r="AE2" s="232"/>
      <c r="AF2" s="226"/>
      <c r="AG2" s="226"/>
      <c r="AH2" s="230"/>
      <c r="AI2" s="226"/>
      <c r="AJ2" s="226"/>
      <c r="AK2" s="230"/>
      <c r="AL2" s="226"/>
      <c r="AM2" s="230"/>
      <c r="AN2" s="230"/>
      <c r="AO2" s="226" t="s">
        <v>237</v>
      </c>
      <c r="AP2" s="229" t="s">
        <v>233</v>
      </c>
      <c r="AQ2" s="229"/>
      <c r="AR2" s="229"/>
      <c r="AS2" s="234"/>
      <c r="AT2" s="229">
        <v>8.8829999999999991</v>
      </c>
      <c r="AU2" s="229"/>
      <c r="AV2" s="229"/>
      <c r="AW2" s="229"/>
      <c r="AX2" s="229" t="s">
        <v>238</v>
      </c>
      <c r="AY2" s="235"/>
      <c r="AZ2" s="229">
        <v>0</v>
      </c>
      <c r="BA2" s="229">
        <v>0</v>
      </c>
      <c r="BB2" s="229">
        <v>0</v>
      </c>
      <c r="BC2" s="229">
        <v>0</v>
      </c>
      <c r="BD2" s="229">
        <v>0</v>
      </c>
      <c r="BE2" s="229">
        <v>0</v>
      </c>
      <c r="BF2" s="229">
        <v>0</v>
      </c>
      <c r="BG2" s="229">
        <v>0</v>
      </c>
      <c r="BH2" s="229">
        <v>0</v>
      </c>
      <c r="BI2" s="229">
        <v>0</v>
      </c>
      <c r="BJ2" s="229">
        <v>0</v>
      </c>
      <c r="BK2" s="229">
        <v>0</v>
      </c>
      <c r="BL2" s="229"/>
      <c r="BM2" s="229" t="s">
        <v>233</v>
      </c>
      <c r="BN2" s="229"/>
      <c r="BO2" s="229" t="s">
        <v>239</v>
      </c>
      <c r="BP2" s="236"/>
      <c r="BQ2" s="229"/>
      <c r="BR2" s="229"/>
      <c r="BS2" s="229"/>
      <c r="BT2" s="226" t="s">
        <v>369</v>
      </c>
      <c r="BU2" s="231" t="s">
        <v>241</v>
      </c>
      <c r="BV2" s="229">
        <v>20</v>
      </c>
      <c r="BW2" s="229" t="s">
        <v>242</v>
      </c>
      <c r="BX2" s="229"/>
      <c r="BY2" s="226"/>
      <c r="BZ2" s="237" t="s">
        <v>397</v>
      </c>
      <c r="CA2" s="226" t="s">
        <v>366</v>
      </c>
    </row>
    <row r="3" spans="1:109" ht="13" customHeight="1" x14ac:dyDescent="0.15">
      <c r="A3" s="226">
        <v>13810</v>
      </c>
      <c r="B3" s="227">
        <v>43290</v>
      </c>
      <c r="C3" s="228" t="s">
        <v>229</v>
      </c>
      <c r="D3" s="226" t="s">
        <v>230</v>
      </c>
      <c r="E3" s="226"/>
      <c r="F3" s="226" t="s">
        <v>231</v>
      </c>
      <c r="G3" s="227">
        <v>43271</v>
      </c>
      <c r="H3" s="229" t="s">
        <v>232</v>
      </c>
      <c r="I3" s="229" t="s">
        <v>233</v>
      </c>
      <c r="J3" s="229"/>
      <c r="K3" s="226" t="s">
        <v>228</v>
      </c>
      <c r="L3" s="226" t="s">
        <v>359</v>
      </c>
      <c r="M3" s="230">
        <v>89</v>
      </c>
      <c r="N3" s="230">
        <v>24.8</v>
      </c>
      <c r="O3" s="231"/>
      <c r="P3" s="226"/>
      <c r="Q3" s="232"/>
      <c r="R3" s="233"/>
      <c r="S3" s="232"/>
      <c r="T3" s="226"/>
      <c r="U3" s="232"/>
      <c r="V3" s="232"/>
      <c r="W3" s="232"/>
      <c r="X3" s="226"/>
      <c r="Y3" s="230"/>
      <c r="Z3" s="230"/>
      <c r="AA3" s="230"/>
      <c r="AB3" s="230"/>
      <c r="AC3" s="230"/>
      <c r="AD3" s="232"/>
      <c r="AE3" s="232"/>
      <c r="AF3" s="226"/>
      <c r="AG3" s="226"/>
      <c r="AH3" s="230"/>
      <c r="AI3" s="226"/>
      <c r="AJ3" s="226"/>
      <c r="AK3" s="230"/>
      <c r="AL3" s="226"/>
      <c r="AM3" s="230"/>
      <c r="AN3" s="230"/>
      <c r="AO3" s="226" t="s">
        <v>237</v>
      </c>
      <c r="AP3" s="229" t="s">
        <v>233</v>
      </c>
      <c r="AQ3" s="229"/>
      <c r="AR3" s="229"/>
      <c r="AS3" s="234"/>
      <c r="AT3" s="229">
        <v>8.8829999999999991</v>
      </c>
      <c r="AU3" s="229"/>
      <c r="AV3" s="229"/>
      <c r="AW3" s="229"/>
      <c r="AX3" s="229" t="s">
        <v>361</v>
      </c>
      <c r="AY3" s="235"/>
      <c r="AZ3" s="229">
        <v>0</v>
      </c>
      <c r="BA3" s="229">
        <v>0</v>
      </c>
      <c r="BB3" s="229">
        <v>0</v>
      </c>
      <c r="BC3" s="229">
        <v>0</v>
      </c>
      <c r="BD3" s="229">
        <v>0</v>
      </c>
      <c r="BE3" s="229">
        <v>0</v>
      </c>
      <c r="BF3" s="229">
        <v>0</v>
      </c>
      <c r="BG3" s="229">
        <v>0</v>
      </c>
      <c r="BH3" s="229">
        <v>0</v>
      </c>
      <c r="BI3" s="229">
        <v>0</v>
      </c>
      <c r="BJ3" s="229">
        <v>0</v>
      </c>
      <c r="BK3" s="229">
        <v>0</v>
      </c>
      <c r="BL3" s="229"/>
      <c r="BM3" s="229" t="s">
        <v>233</v>
      </c>
      <c r="BN3" s="229"/>
      <c r="BO3" s="229" t="s">
        <v>233</v>
      </c>
      <c r="BP3" s="236"/>
      <c r="BQ3" s="229"/>
      <c r="BR3" s="229"/>
      <c r="BS3" s="229"/>
      <c r="BT3" s="231" t="s">
        <v>362</v>
      </c>
      <c r="BU3" s="229" t="s">
        <v>363</v>
      </c>
      <c r="BV3" s="229">
        <v>100</v>
      </c>
      <c r="BW3" s="229" t="s">
        <v>242</v>
      </c>
      <c r="BX3" s="229">
        <v>1</v>
      </c>
      <c r="BY3" s="231" t="s">
        <v>364</v>
      </c>
      <c r="BZ3" s="238" t="s">
        <v>398</v>
      </c>
      <c r="CA3" s="226" t="s">
        <v>366</v>
      </c>
    </row>
    <row r="4" spans="1:109" ht="13" customHeight="1" x14ac:dyDescent="0.15">
      <c r="A4" s="226">
        <v>14781</v>
      </c>
      <c r="B4" s="227">
        <v>43291</v>
      </c>
      <c r="C4" s="228" t="s">
        <v>229</v>
      </c>
      <c r="D4" s="226" t="s">
        <v>230</v>
      </c>
      <c r="E4" s="226"/>
      <c r="F4" s="226" t="s">
        <v>231</v>
      </c>
      <c r="G4" s="227">
        <v>43281</v>
      </c>
      <c r="H4" s="229" t="s">
        <v>232</v>
      </c>
      <c r="I4" s="229" t="s">
        <v>233</v>
      </c>
      <c r="J4" s="229"/>
      <c r="K4" s="226" t="s">
        <v>373</v>
      </c>
      <c r="L4" s="226" t="s">
        <v>374</v>
      </c>
      <c r="M4" s="230">
        <v>72.699999999999989</v>
      </c>
      <c r="N4" s="230">
        <v>22.3</v>
      </c>
      <c r="O4" s="231"/>
      <c r="P4" s="226"/>
      <c r="Q4" s="232"/>
      <c r="R4" s="233"/>
      <c r="S4" s="232"/>
      <c r="T4" s="226"/>
      <c r="U4" s="232"/>
      <c r="V4" s="232"/>
      <c r="W4" s="232"/>
      <c r="X4" s="226"/>
      <c r="Y4" s="230"/>
      <c r="Z4" s="230"/>
      <c r="AA4" s="230"/>
      <c r="AB4" s="230"/>
      <c r="AC4" s="230"/>
      <c r="AD4" s="232"/>
      <c r="AE4" s="232"/>
      <c r="AF4" s="226"/>
      <c r="AG4" s="226"/>
      <c r="AH4" s="230"/>
      <c r="AI4" s="226"/>
      <c r="AJ4" s="226"/>
      <c r="AK4" s="230"/>
      <c r="AL4" s="226"/>
      <c r="AM4" s="230"/>
      <c r="AN4" s="230"/>
      <c r="AO4" s="226" t="s">
        <v>237</v>
      </c>
      <c r="AP4" s="229" t="s">
        <v>233</v>
      </c>
      <c r="AQ4" s="229"/>
      <c r="AR4" s="229"/>
      <c r="AS4" s="234"/>
      <c r="AT4" s="229">
        <v>8.9</v>
      </c>
      <c r="AU4" s="229"/>
      <c r="AV4" s="229"/>
      <c r="AW4" s="229"/>
      <c r="AX4" s="229" t="s">
        <v>375</v>
      </c>
      <c r="AY4" s="235"/>
      <c r="AZ4" s="229">
        <v>0</v>
      </c>
      <c r="BA4" s="229">
        <v>0</v>
      </c>
      <c r="BB4" s="229">
        <v>0</v>
      </c>
      <c r="BC4" s="229">
        <v>0</v>
      </c>
      <c r="BD4" s="229">
        <v>0</v>
      </c>
      <c r="BE4" s="229">
        <v>0</v>
      </c>
      <c r="BF4" s="229">
        <v>0</v>
      </c>
      <c r="BG4" s="229">
        <v>0</v>
      </c>
      <c r="BH4" s="229">
        <v>0</v>
      </c>
      <c r="BI4" s="229">
        <v>0</v>
      </c>
      <c r="BJ4" s="229">
        <v>0</v>
      </c>
      <c r="BK4" s="229">
        <v>0</v>
      </c>
      <c r="BL4" s="229"/>
      <c r="BM4" s="229" t="s">
        <v>233</v>
      </c>
      <c r="BN4" s="229"/>
      <c r="BO4" s="229" t="s">
        <v>233</v>
      </c>
      <c r="BP4" s="239">
        <v>196.25454545454542</v>
      </c>
      <c r="BQ4" s="229"/>
      <c r="BR4" s="229"/>
      <c r="BS4" s="240"/>
      <c r="BT4" s="138" t="s">
        <v>399</v>
      </c>
      <c r="BU4" s="231" t="s">
        <v>241</v>
      </c>
      <c r="BV4" s="229">
        <v>107.94</v>
      </c>
      <c r="BW4" s="229" t="s">
        <v>242</v>
      </c>
      <c r="BX4" s="229"/>
      <c r="BY4" s="229"/>
      <c r="BZ4" s="238" t="s">
        <v>400</v>
      </c>
      <c r="CA4" s="231" t="s">
        <v>366</v>
      </c>
    </row>
    <row r="5" spans="1:109" ht="13" customHeight="1" x14ac:dyDescent="0.15">
      <c r="A5" s="226">
        <v>1770</v>
      </c>
      <c r="B5" s="227">
        <v>43294</v>
      </c>
      <c r="C5" s="228" t="s">
        <v>229</v>
      </c>
      <c r="D5" s="226" t="s">
        <v>230</v>
      </c>
      <c r="E5" s="226"/>
      <c r="F5" s="226" t="s">
        <v>245</v>
      </c>
      <c r="G5" s="227">
        <v>43281</v>
      </c>
      <c r="H5" s="229" t="s">
        <v>232</v>
      </c>
      <c r="I5" s="229" t="s">
        <v>233</v>
      </c>
      <c r="J5" s="229"/>
      <c r="K5" s="226" t="s">
        <v>234</v>
      </c>
      <c r="L5" s="226" t="s">
        <v>235</v>
      </c>
      <c r="M5" s="230">
        <v>106.70818181818181</v>
      </c>
      <c r="N5" s="230">
        <v>25.119090909090907</v>
      </c>
      <c r="O5" s="231"/>
      <c r="P5" s="226"/>
      <c r="Q5" s="232"/>
      <c r="R5" s="233"/>
      <c r="S5" s="232"/>
      <c r="T5" s="226"/>
      <c r="U5" s="232"/>
      <c r="V5" s="232"/>
      <c r="W5" s="230">
        <v>16.311818181818182</v>
      </c>
      <c r="X5" s="226"/>
      <c r="Y5" s="230"/>
      <c r="Z5" s="230"/>
      <c r="AA5" s="230"/>
      <c r="AB5" s="230"/>
      <c r="AC5" s="230"/>
      <c r="AD5" s="230"/>
      <c r="AE5" s="230"/>
      <c r="AF5" s="226"/>
      <c r="AG5" s="226"/>
      <c r="AH5" s="230"/>
      <c r="AI5" s="226"/>
      <c r="AJ5" s="226"/>
      <c r="AK5" s="230"/>
      <c r="AL5" s="226"/>
      <c r="AM5" s="230"/>
      <c r="AN5" s="230"/>
      <c r="AO5" s="226" t="s">
        <v>246</v>
      </c>
      <c r="AP5" s="229" t="s">
        <v>233</v>
      </c>
      <c r="AQ5" s="229"/>
      <c r="AR5" s="229"/>
      <c r="AS5" s="234"/>
      <c r="AT5" s="229">
        <v>8.8829999999999991</v>
      </c>
      <c r="AU5" s="229"/>
      <c r="AV5" s="229"/>
      <c r="AW5" s="229"/>
      <c r="AX5" s="229" t="s">
        <v>238</v>
      </c>
      <c r="AY5" s="235"/>
      <c r="AZ5" s="229">
        <v>0</v>
      </c>
      <c r="BA5" s="229">
        <v>0</v>
      </c>
      <c r="BB5" s="229">
        <v>0</v>
      </c>
      <c r="BC5" s="229">
        <v>0</v>
      </c>
      <c r="BD5" s="229">
        <v>0</v>
      </c>
      <c r="BE5" s="229">
        <v>0</v>
      </c>
      <c r="BF5" s="229">
        <v>0</v>
      </c>
      <c r="BG5" s="229">
        <v>0</v>
      </c>
      <c r="BH5" s="229">
        <v>0</v>
      </c>
      <c r="BI5" s="229">
        <v>0</v>
      </c>
      <c r="BJ5" s="229">
        <v>0</v>
      </c>
      <c r="BK5" s="229">
        <v>0</v>
      </c>
      <c r="BL5" s="229"/>
      <c r="BM5" s="229" t="s">
        <v>233</v>
      </c>
      <c r="BN5" s="229"/>
      <c r="BO5" s="229" t="s">
        <v>239</v>
      </c>
      <c r="BP5" s="236"/>
      <c r="BQ5" s="229"/>
      <c r="BR5" s="229"/>
      <c r="BS5" s="229"/>
      <c r="BT5" s="226" t="s">
        <v>369</v>
      </c>
      <c r="BU5" s="231" t="s">
        <v>241</v>
      </c>
      <c r="BV5" s="229">
        <v>20</v>
      </c>
      <c r="BW5" s="229" t="s">
        <v>242</v>
      </c>
      <c r="BX5" s="229"/>
      <c r="BY5" s="226"/>
      <c r="BZ5" s="237" t="s">
        <v>397</v>
      </c>
      <c r="CA5" s="226" t="s">
        <v>366</v>
      </c>
    </row>
    <row r="6" spans="1:109" ht="13" customHeight="1" x14ac:dyDescent="0.15">
      <c r="A6" s="226">
        <v>1771</v>
      </c>
      <c r="B6" s="227">
        <v>43294</v>
      </c>
      <c r="C6" s="228" t="s">
        <v>229</v>
      </c>
      <c r="D6" s="226" t="s">
        <v>230</v>
      </c>
      <c r="E6" s="226"/>
      <c r="F6" s="226" t="s">
        <v>248</v>
      </c>
      <c r="G6" s="227">
        <v>43281</v>
      </c>
      <c r="H6" s="229" t="s">
        <v>232</v>
      </c>
      <c r="I6" s="229" t="s">
        <v>233</v>
      </c>
      <c r="J6" s="229"/>
      <c r="K6" s="226" t="s">
        <v>234</v>
      </c>
      <c r="L6" s="226" t="s">
        <v>235</v>
      </c>
      <c r="M6" s="230">
        <v>127.43363636363635</v>
      </c>
      <c r="N6" s="230">
        <v>25.119090909090907</v>
      </c>
      <c r="O6" s="231"/>
      <c r="P6" s="226"/>
      <c r="Q6" s="232"/>
      <c r="R6" s="233"/>
      <c r="S6" s="232"/>
      <c r="T6" s="226"/>
      <c r="U6" s="232"/>
      <c r="V6" s="232"/>
      <c r="W6" s="230">
        <v>16.311818181818182</v>
      </c>
      <c r="X6" s="226"/>
      <c r="Y6" s="230"/>
      <c r="Z6" s="230"/>
      <c r="AA6" s="230"/>
      <c r="AB6" s="230"/>
      <c r="AC6" s="230"/>
      <c r="AD6" s="230"/>
      <c r="AE6" s="230">
        <v>13.13</v>
      </c>
      <c r="AF6" s="226"/>
      <c r="AG6" s="226"/>
      <c r="AH6" s="230"/>
      <c r="AI6" s="226"/>
      <c r="AJ6" s="226"/>
      <c r="AK6" s="230"/>
      <c r="AL6" s="226"/>
      <c r="AM6" s="230"/>
      <c r="AN6" s="230"/>
      <c r="AO6" s="226" t="s">
        <v>249</v>
      </c>
      <c r="AP6" s="229" t="s">
        <v>233</v>
      </c>
      <c r="AQ6" s="229"/>
      <c r="AR6" s="229"/>
      <c r="AS6" s="234"/>
      <c r="AT6" s="229">
        <v>8.8829999999999991</v>
      </c>
      <c r="AU6" s="229"/>
      <c r="AV6" s="229"/>
      <c r="AW6" s="229"/>
      <c r="AX6" s="229" t="s">
        <v>238</v>
      </c>
      <c r="AY6" s="235"/>
      <c r="AZ6" s="229">
        <v>0</v>
      </c>
      <c r="BA6" s="229">
        <v>0</v>
      </c>
      <c r="BB6" s="229">
        <v>0</v>
      </c>
      <c r="BC6" s="229">
        <v>0</v>
      </c>
      <c r="BD6" s="229">
        <v>0</v>
      </c>
      <c r="BE6" s="229">
        <v>0</v>
      </c>
      <c r="BF6" s="229">
        <v>0</v>
      </c>
      <c r="BG6" s="229">
        <v>0</v>
      </c>
      <c r="BH6" s="229">
        <v>0</v>
      </c>
      <c r="BI6" s="229">
        <v>0</v>
      </c>
      <c r="BJ6" s="229">
        <v>0</v>
      </c>
      <c r="BK6" s="229">
        <v>0</v>
      </c>
      <c r="BL6" s="229"/>
      <c r="BM6" s="229" t="s">
        <v>233</v>
      </c>
      <c r="BN6" s="229"/>
      <c r="BO6" s="229" t="s">
        <v>239</v>
      </c>
      <c r="BP6" s="236"/>
      <c r="BQ6" s="229"/>
      <c r="BR6" s="229"/>
      <c r="BS6" s="229"/>
      <c r="BT6" s="226" t="s">
        <v>369</v>
      </c>
      <c r="BU6" s="231" t="s">
        <v>241</v>
      </c>
      <c r="BV6" s="229">
        <v>20</v>
      </c>
      <c r="BW6" s="229" t="s">
        <v>242</v>
      </c>
      <c r="BX6" s="229"/>
      <c r="BY6" s="226"/>
      <c r="BZ6" s="238" t="s">
        <v>397</v>
      </c>
      <c r="CA6" s="226" t="s">
        <v>366</v>
      </c>
      <c r="CC6" s="241"/>
      <c r="CD6" s="241"/>
      <c r="CE6" s="241"/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/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241"/>
    </row>
    <row r="7" spans="1:109" ht="13" customHeight="1" x14ac:dyDescent="0.15">
      <c r="A7" s="226">
        <v>3291</v>
      </c>
      <c r="B7" s="227">
        <v>43294</v>
      </c>
      <c r="C7" s="228" t="s">
        <v>229</v>
      </c>
      <c r="D7" s="226" t="s">
        <v>230</v>
      </c>
      <c r="E7" s="226"/>
      <c r="F7" s="226" t="s">
        <v>251</v>
      </c>
      <c r="G7" s="227">
        <v>43281</v>
      </c>
      <c r="H7" s="229" t="s">
        <v>232</v>
      </c>
      <c r="I7" s="229" t="s">
        <v>233</v>
      </c>
      <c r="J7" s="229"/>
      <c r="K7" s="226" t="s">
        <v>234</v>
      </c>
      <c r="L7" s="226" t="s">
        <v>235</v>
      </c>
      <c r="M7" s="230">
        <v>99.911818181818177</v>
      </c>
      <c r="N7" s="230">
        <v>30.36272727272727</v>
      </c>
      <c r="O7" s="231"/>
      <c r="P7" s="226"/>
      <c r="Q7" s="232"/>
      <c r="R7" s="233"/>
      <c r="S7" s="232"/>
      <c r="T7" s="226"/>
      <c r="U7" s="232"/>
      <c r="V7" s="232"/>
      <c r="W7" s="230">
        <v>14.137272727272727</v>
      </c>
      <c r="X7" s="226"/>
      <c r="Y7" s="230"/>
      <c r="Z7" s="230"/>
      <c r="AA7" s="230"/>
      <c r="AB7" s="230"/>
      <c r="AC7" s="230"/>
      <c r="AD7" s="230"/>
      <c r="AE7" s="232"/>
      <c r="AF7" s="226"/>
      <c r="AG7" s="226"/>
      <c r="AH7" s="230"/>
      <c r="AI7" s="226"/>
      <c r="AJ7" s="226"/>
      <c r="AK7" s="230"/>
      <c r="AL7" s="226"/>
      <c r="AM7" s="230"/>
      <c r="AN7" s="230"/>
      <c r="AO7" s="226" t="s">
        <v>252</v>
      </c>
      <c r="AP7" s="229" t="s">
        <v>233</v>
      </c>
      <c r="AQ7" s="229"/>
      <c r="AR7" s="229"/>
      <c r="AS7" s="234"/>
      <c r="AT7" s="229">
        <v>8.8829999999999991</v>
      </c>
      <c r="AU7" s="229"/>
      <c r="AV7" s="229"/>
      <c r="AW7" s="229"/>
      <c r="AX7" s="229" t="s">
        <v>238</v>
      </c>
      <c r="AY7" s="235"/>
      <c r="AZ7" s="229">
        <v>0</v>
      </c>
      <c r="BA7" s="229">
        <v>0</v>
      </c>
      <c r="BB7" s="229">
        <v>0</v>
      </c>
      <c r="BC7" s="229">
        <v>0</v>
      </c>
      <c r="BD7" s="229">
        <v>0</v>
      </c>
      <c r="BE7" s="229">
        <v>0</v>
      </c>
      <c r="BF7" s="229">
        <v>0</v>
      </c>
      <c r="BG7" s="229">
        <v>0</v>
      </c>
      <c r="BH7" s="229">
        <v>0</v>
      </c>
      <c r="BI7" s="229">
        <v>0</v>
      </c>
      <c r="BJ7" s="229">
        <v>0</v>
      </c>
      <c r="BK7" s="229">
        <v>0</v>
      </c>
      <c r="BL7" s="229"/>
      <c r="BM7" s="229" t="s">
        <v>233</v>
      </c>
      <c r="BN7" s="229"/>
      <c r="BO7" s="229" t="s">
        <v>239</v>
      </c>
      <c r="BP7" s="236"/>
      <c r="BQ7" s="229"/>
      <c r="BR7" s="229"/>
      <c r="BS7" s="229"/>
      <c r="BT7" s="226" t="s">
        <v>369</v>
      </c>
      <c r="BU7" s="231" t="s">
        <v>241</v>
      </c>
      <c r="BV7" s="229">
        <v>20</v>
      </c>
      <c r="BW7" s="229" t="s">
        <v>242</v>
      </c>
      <c r="BX7" s="229"/>
      <c r="BY7" s="226"/>
      <c r="BZ7" s="237" t="s">
        <v>397</v>
      </c>
      <c r="CA7" s="226" t="s">
        <v>366</v>
      </c>
    </row>
    <row r="8" spans="1:109" ht="13" customHeight="1" x14ac:dyDescent="0.15">
      <c r="A8" s="226">
        <v>13812</v>
      </c>
      <c r="B8" s="227">
        <v>43290</v>
      </c>
      <c r="C8" s="228" t="s">
        <v>229</v>
      </c>
      <c r="D8" s="226" t="s">
        <v>230</v>
      </c>
      <c r="E8" s="226"/>
      <c r="F8" s="226" t="s">
        <v>251</v>
      </c>
      <c r="G8" s="227">
        <v>43271</v>
      </c>
      <c r="H8" s="229" t="s">
        <v>232</v>
      </c>
      <c r="I8" s="229" t="s">
        <v>233</v>
      </c>
      <c r="J8" s="229"/>
      <c r="K8" s="226" t="s">
        <v>228</v>
      </c>
      <c r="L8" s="226" t="s">
        <v>359</v>
      </c>
      <c r="M8" s="230">
        <v>98.899999999999991</v>
      </c>
      <c r="N8" s="230">
        <v>29.999999999999996</v>
      </c>
      <c r="O8" s="231"/>
      <c r="P8" s="226"/>
      <c r="Q8" s="232"/>
      <c r="R8" s="233"/>
      <c r="S8" s="232"/>
      <c r="T8" s="226"/>
      <c r="U8" s="232"/>
      <c r="V8" s="232"/>
      <c r="W8" s="230">
        <v>13.899999999999999</v>
      </c>
      <c r="X8" s="226"/>
      <c r="Y8" s="230"/>
      <c r="Z8" s="230"/>
      <c r="AA8" s="230"/>
      <c r="AB8" s="230"/>
      <c r="AC8" s="230"/>
      <c r="AD8" s="232"/>
      <c r="AE8" s="232"/>
      <c r="AF8" s="226"/>
      <c r="AG8" s="226"/>
      <c r="AH8" s="230"/>
      <c r="AI8" s="226"/>
      <c r="AJ8" s="226"/>
      <c r="AK8" s="230"/>
      <c r="AL8" s="226"/>
      <c r="AM8" s="230"/>
      <c r="AN8" s="230"/>
      <c r="AO8" s="226" t="s">
        <v>252</v>
      </c>
      <c r="AP8" s="229" t="s">
        <v>233</v>
      </c>
      <c r="AQ8" s="229"/>
      <c r="AR8" s="229"/>
      <c r="AS8" s="234"/>
      <c r="AT8" s="229">
        <v>8.8829999999999991</v>
      </c>
      <c r="AU8" s="229"/>
      <c r="AV8" s="229"/>
      <c r="AW8" s="229"/>
      <c r="AX8" s="229" t="s">
        <v>361</v>
      </c>
      <c r="AY8" s="235"/>
      <c r="AZ8" s="229">
        <v>0</v>
      </c>
      <c r="BA8" s="229">
        <v>0</v>
      </c>
      <c r="BB8" s="229">
        <v>0</v>
      </c>
      <c r="BC8" s="229">
        <v>0</v>
      </c>
      <c r="BD8" s="229">
        <v>0</v>
      </c>
      <c r="BE8" s="229">
        <v>0</v>
      </c>
      <c r="BF8" s="229">
        <v>0</v>
      </c>
      <c r="BG8" s="229">
        <v>0</v>
      </c>
      <c r="BH8" s="229">
        <v>0</v>
      </c>
      <c r="BI8" s="229">
        <v>0</v>
      </c>
      <c r="BJ8" s="229">
        <v>0</v>
      </c>
      <c r="BK8" s="229">
        <v>0</v>
      </c>
      <c r="BL8" s="229"/>
      <c r="BM8" s="229" t="s">
        <v>233</v>
      </c>
      <c r="BN8" s="229"/>
      <c r="BO8" s="229" t="s">
        <v>233</v>
      </c>
      <c r="BP8" s="236"/>
      <c r="BQ8" s="229"/>
      <c r="BR8" s="229"/>
      <c r="BS8" s="229"/>
      <c r="BT8" s="231" t="s">
        <v>362</v>
      </c>
      <c r="BU8" s="229" t="s">
        <v>363</v>
      </c>
      <c r="BV8" s="229">
        <v>100</v>
      </c>
      <c r="BW8" s="229" t="s">
        <v>242</v>
      </c>
      <c r="BX8" s="229">
        <v>1</v>
      </c>
      <c r="BY8" s="231" t="s">
        <v>364</v>
      </c>
      <c r="BZ8" s="242" t="s">
        <v>376</v>
      </c>
      <c r="CA8" s="226" t="s">
        <v>366</v>
      </c>
    </row>
  </sheetData>
  <sheetProtection algorithmName="SHA-512" hashValue="Z5wPNApQ7Y/n/vsJcLAQVacKySgyNpoqpMuIOatarLl1W2k2tds1M71Z33En3sObzt/3sBc2cgsd+B54feBeqQ==" saltValue="5IFTGFfbfpIbBKxpa85Vqg==" spinCount="100000" sheet="1" objects="1" scenarios="1"/>
  <pageMargins left="0.75" right="0.75" top="1" bottom="1" header="0.5" footer="0.5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25006-BD82-1645-A290-84113004384B}">
  <sheetPr codeName="Sheet26"/>
  <dimension ref="A1:CA13"/>
  <sheetViews>
    <sheetView zoomScaleNormal="100" workbookViewId="0">
      <selection activeCell="A6" sqref="A6:XFD6"/>
    </sheetView>
  </sheetViews>
  <sheetFormatPr baseColWidth="10" defaultRowHeight="13" x14ac:dyDescent="0.15"/>
  <cols>
    <col min="11" max="11" width="13.6640625" customWidth="1"/>
    <col min="13" max="14" width="13.83203125" bestFit="1" customWidth="1"/>
  </cols>
  <sheetData>
    <row r="1" spans="1:79" ht="84" x14ac:dyDescent="0.15">
      <c r="A1" s="80" t="s">
        <v>56</v>
      </c>
      <c r="B1" s="80" t="s">
        <v>273</v>
      </c>
      <c r="C1" s="81" t="s">
        <v>274</v>
      </c>
      <c r="D1" s="82" t="s">
        <v>275</v>
      </c>
      <c r="E1" s="82" t="s">
        <v>276</v>
      </c>
      <c r="F1" s="82" t="s">
        <v>277</v>
      </c>
      <c r="G1" s="80" t="s">
        <v>278</v>
      </c>
      <c r="H1" s="83" t="s">
        <v>279</v>
      </c>
      <c r="I1" s="83" t="s">
        <v>280</v>
      </c>
      <c r="J1" s="83" t="s">
        <v>281</v>
      </c>
      <c r="K1" s="82" t="s">
        <v>1</v>
      </c>
      <c r="L1" s="152" t="s">
        <v>282</v>
      </c>
      <c r="M1" s="153" t="s">
        <v>3</v>
      </c>
      <c r="N1" s="154" t="s">
        <v>283</v>
      </c>
      <c r="O1" s="86" t="s">
        <v>89</v>
      </c>
      <c r="P1" s="86" t="s">
        <v>284</v>
      </c>
      <c r="Q1" s="154" t="s">
        <v>285</v>
      </c>
      <c r="R1" s="86" t="s">
        <v>286</v>
      </c>
      <c r="S1" s="154" t="s">
        <v>287</v>
      </c>
      <c r="T1" s="86" t="s">
        <v>288</v>
      </c>
      <c r="U1" s="154" t="s">
        <v>289</v>
      </c>
      <c r="V1" s="155" t="s">
        <v>290</v>
      </c>
      <c r="W1" s="156" t="s">
        <v>291</v>
      </c>
      <c r="X1" s="88" t="s">
        <v>292</v>
      </c>
      <c r="Y1" s="157" t="s">
        <v>293</v>
      </c>
      <c r="Z1" s="157" t="s">
        <v>294</v>
      </c>
      <c r="AA1" s="157" t="s">
        <v>295</v>
      </c>
      <c r="AB1" s="157" t="s">
        <v>296</v>
      </c>
      <c r="AC1" s="157" t="s">
        <v>297</v>
      </c>
      <c r="AD1" s="156" t="s">
        <v>298</v>
      </c>
      <c r="AE1" s="158" t="s">
        <v>299</v>
      </c>
      <c r="AF1" s="90" t="s">
        <v>300</v>
      </c>
      <c r="AG1" s="90" t="s">
        <v>301</v>
      </c>
      <c r="AH1" s="159" t="s">
        <v>302</v>
      </c>
      <c r="AI1" s="91" t="s">
        <v>303</v>
      </c>
      <c r="AJ1" s="91" t="s">
        <v>304</v>
      </c>
      <c r="AK1" s="159" t="s">
        <v>305</v>
      </c>
      <c r="AL1" s="160" t="s">
        <v>306</v>
      </c>
      <c r="AM1" s="161" t="s">
        <v>307</v>
      </c>
      <c r="AN1" s="161" t="s">
        <v>308</v>
      </c>
      <c r="AO1" s="92" t="s">
        <v>309</v>
      </c>
      <c r="AP1" s="93" t="s">
        <v>310</v>
      </c>
      <c r="AQ1" s="93" t="s">
        <v>311</v>
      </c>
      <c r="AR1" s="94" t="s">
        <v>312</v>
      </c>
      <c r="AS1" s="95" t="s">
        <v>313</v>
      </c>
      <c r="AT1" s="96" t="s">
        <v>314</v>
      </c>
      <c r="AU1" s="162" t="s">
        <v>315</v>
      </c>
      <c r="AV1" s="162" t="s">
        <v>316</v>
      </c>
      <c r="AW1" s="162" t="s">
        <v>317</v>
      </c>
      <c r="AX1" s="145" t="s">
        <v>318</v>
      </c>
      <c r="AY1" s="146" t="s">
        <v>319</v>
      </c>
      <c r="AZ1" s="147" t="s">
        <v>320</v>
      </c>
      <c r="BA1" s="148" t="s">
        <v>321</v>
      </c>
      <c r="BB1" s="147" t="s">
        <v>322</v>
      </c>
      <c r="BC1" s="148" t="s">
        <v>323</v>
      </c>
      <c r="BD1" s="147" t="s">
        <v>324</v>
      </c>
      <c r="BE1" s="148" t="s">
        <v>325</v>
      </c>
      <c r="BF1" s="150" t="s">
        <v>326</v>
      </c>
      <c r="BG1" s="151" t="s">
        <v>327</v>
      </c>
      <c r="BH1" s="150" t="s">
        <v>268</v>
      </c>
      <c r="BI1" s="151" t="s">
        <v>269</v>
      </c>
      <c r="BJ1" s="147" t="s">
        <v>328</v>
      </c>
      <c r="BK1" s="149" t="s">
        <v>329</v>
      </c>
      <c r="BL1" s="83" t="s">
        <v>330</v>
      </c>
      <c r="BM1" s="83" t="s">
        <v>331</v>
      </c>
      <c r="BN1" s="83" t="s">
        <v>332</v>
      </c>
      <c r="BO1" s="83" t="s">
        <v>333</v>
      </c>
      <c r="BP1" s="83" t="s">
        <v>334</v>
      </c>
      <c r="BQ1" s="83" t="s">
        <v>270</v>
      </c>
      <c r="BR1" s="83" t="s">
        <v>271</v>
      </c>
      <c r="BS1" s="83" t="s">
        <v>272</v>
      </c>
      <c r="BT1" s="81" t="s">
        <v>335</v>
      </c>
      <c r="BU1" s="81" t="s">
        <v>336</v>
      </c>
      <c r="BV1" s="83" t="s">
        <v>337</v>
      </c>
      <c r="BW1" s="83" t="s">
        <v>338</v>
      </c>
      <c r="BX1" s="209" t="s">
        <v>382</v>
      </c>
      <c r="BY1" s="208" t="s">
        <v>339</v>
      </c>
      <c r="BZ1" s="83" t="s">
        <v>340</v>
      </c>
      <c r="CA1" s="80" t="s">
        <v>341</v>
      </c>
    </row>
    <row r="2" spans="1:79" ht="13" customHeight="1" x14ac:dyDescent="0.15">
      <c r="A2" s="72">
        <v>1769</v>
      </c>
      <c r="B2" s="196">
        <v>42925</v>
      </c>
      <c r="C2" s="74" t="s">
        <v>372</v>
      </c>
      <c r="D2" s="138" t="s">
        <v>230</v>
      </c>
      <c r="E2" s="75"/>
      <c r="F2" s="75" t="s">
        <v>383</v>
      </c>
      <c r="G2" s="76">
        <v>42916</v>
      </c>
      <c r="H2" s="77" t="s">
        <v>239</v>
      </c>
      <c r="I2" s="77" t="s">
        <v>361</v>
      </c>
      <c r="J2" s="77"/>
      <c r="K2" s="75" t="s">
        <v>384</v>
      </c>
      <c r="L2" s="75" t="s">
        <v>385</v>
      </c>
      <c r="M2" s="140">
        <v>80.390909090909091</v>
      </c>
      <c r="N2" s="140">
        <v>22.454545454545453</v>
      </c>
      <c r="O2" s="75"/>
      <c r="P2" s="75"/>
      <c r="Q2" s="140"/>
      <c r="R2" s="78"/>
      <c r="S2" s="140"/>
      <c r="T2" s="75"/>
      <c r="U2" s="140"/>
      <c r="V2" s="140"/>
      <c r="W2" s="140"/>
      <c r="X2" s="75"/>
      <c r="Y2" s="130"/>
      <c r="Z2" s="130"/>
      <c r="AA2" s="130"/>
      <c r="AB2" s="130"/>
      <c r="AC2" s="130"/>
      <c r="AD2" s="140"/>
      <c r="AE2" s="140"/>
      <c r="AF2" s="75"/>
      <c r="AG2" s="75"/>
      <c r="AH2" s="140"/>
      <c r="AI2" s="75"/>
      <c r="AJ2" s="75"/>
      <c r="AK2" s="140"/>
      <c r="AL2" s="75"/>
      <c r="AM2" s="140"/>
      <c r="AN2" s="140"/>
      <c r="AO2" s="75" t="s">
        <v>386</v>
      </c>
      <c r="AP2" s="77" t="s">
        <v>361</v>
      </c>
      <c r="AQ2" s="77"/>
      <c r="AR2" s="77"/>
      <c r="AS2" s="79"/>
      <c r="AT2" s="77">
        <v>6.5010000000000003</v>
      </c>
      <c r="AU2" s="77"/>
      <c r="AV2" s="77"/>
      <c r="AW2" s="77"/>
      <c r="AX2" s="77" t="s">
        <v>375</v>
      </c>
      <c r="AY2" s="75"/>
      <c r="AZ2" s="77">
        <v>0</v>
      </c>
      <c r="BA2" s="77">
        <v>0</v>
      </c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77">
        <v>0</v>
      </c>
      <c r="BK2" s="77">
        <v>0</v>
      </c>
      <c r="BL2" s="77"/>
      <c r="BM2" s="77" t="s">
        <v>361</v>
      </c>
      <c r="BN2" s="77"/>
      <c r="BO2" s="141" t="s">
        <v>239</v>
      </c>
      <c r="BP2" s="77"/>
      <c r="BQ2" s="77"/>
      <c r="BR2" s="77"/>
      <c r="BS2" s="77"/>
      <c r="BT2" s="75" t="s">
        <v>369</v>
      </c>
      <c r="BU2" s="142" t="s">
        <v>241</v>
      </c>
      <c r="BV2" s="77">
        <v>20</v>
      </c>
      <c r="BW2" s="77" t="s">
        <v>387</v>
      </c>
      <c r="BX2" s="77"/>
      <c r="BY2" s="75"/>
      <c r="BZ2" s="75" t="s">
        <v>371</v>
      </c>
      <c r="CA2" s="75" t="s">
        <v>366</v>
      </c>
    </row>
    <row r="3" spans="1:79" ht="13" customHeight="1" x14ac:dyDescent="0.15">
      <c r="A3" s="72">
        <v>13810</v>
      </c>
      <c r="B3" s="196">
        <v>42925</v>
      </c>
      <c r="C3" s="74" t="s">
        <v>372</v>
      </c>
      <c r="D3" s="138" t="s">
        <v>230</v>
      </c>
      <c r="E3" s="75"/>
      <c r="F3" s="75" t="s">
        <v>383</v>
      </c>
      <c r="G3" s="76">
        <v>42916</v>
      </c>
      <c r="H3" s="77" t="s">
        <v>239</v>
      </c>
      <c r="I3" s="77" t="s">
        <v>361</v>
      </c>
      <c r="J3" s="77"/>
      <c r="K3" s="75" t="s">
        <v>228</v>
      </c>
      <c r="L3" s="138" t="s">
        <v>359</v>
      </c>
      <c r="M3" s="140">
        <v>80.381818181818176</v>
      </c>
      <c r="N3" s="140">
        <v>22.454545454545453</v>
      </c>
      <c r="O3" s="75"/>
      <c r="P3" s="75"/>
      <c r="Q3" s="140"/>
      <c r="R3" s="78"/>
      <c r="S3" s="140"/>
      <c r="T3" s="75"/>
      <c r="U3" s="140"/>
      <c r="V3" s="140"/>
      <c r="W3" s="140"/>
      <c r="X3" s="75"/>
      <c r="Y3" s="130"/>
      <c r="Z3" s="130"/>
      <c r="AA3" s="130"/>
      <c r="AB3" s="130"/>
      <c r="AC3" s="130"/>
      <c r="AD3" s="140"/>
      <c r="AE3" s="140"/>
      <c r="AF3" s="75"/>
      <c r="AG3" s="75"/>
      <c r="AH3" s="140"/>
      <c r="AI3" s="75"/>
      <c r="AJ3" s="75"/>
      <c r="AK3" s="140"/>
      <c r="AL3" s="75"/>
      <c r="AM3" s="140"/>
      <c r="AN3" s="140"/>
      <c r="AO3" s="75" t="s">
        <v>386</v>
      </c>
      <c r="AP3" s="77" t="s">
        <v>361</v>
      </c>
      <c r="AQ3" s="77"/>
      <c r="AR3" s="77"/>
      <c r="AS3" s="79"/>
      <c r="AT3" s="77">
        <v>6.5010000000000003</v>
      </c>
      <c r="AU3" s="77"/>
      <c r="AV3" s="77"/>
      <c r="AW3" s="77"/>
      <c r="AX3" s="77" t="s">
        <v>361</v>
      </c>
      <c r="AY3" s="75"/>
      <c r="AZ3" s="77">
        <v>0</v>
      </c>
      <c r="BA3" s="77">
        <v>0</v>
      </c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77">
        <v>0</v>
      </c>
      <c r="BK3" s="77">
        <v>0</v>
      </c>
      <c r="BL3" s="77"/>
      <c r="BM3" s="77" t="s">
        <v>361</v>
      </c>
      <c r="BN3" s="77"/>
      <c r="BO3" s="77" t="s">
        <v>361</v>
      </c>
      <c r="BP3" s="77"/>
      <c r="BQ3" s="77"/>
      <c r="BR3" s="77"/>
      <c r="BS3" s="77"/>
      <c r="BT3" s="142" t="s">
        <v>362</v>
      </c>
      <c r="BU3" s="77" t="s">
        <v>363</v>
      </c>
      <c r="BV3" s="77">
        <v>100</v>
      </c>
      <c r="BW3" s="77" t="s">
        <v>387</v>
      </c>
      <c r="BX3" s="141">
        <v>1</v>
      </c>
      <c r="BY3" s="138" t="s">
        <v>364</v>
      </c>
      <c r="BZ3" s="138" t="s">
        <v>367</v>
      </c>
      <c r="CA3" s="197" t="s">
        <v>366</v>
      </c>
    </row>
    <row r="4" spans="1:79" ht="13" customHeight="1" x14ac:dyDescent="0.15">
      <c r="A4" s="72">
        <v>14781</v>
      </c>
      <c r="B4" s="196">
        <v>42929</v>
      </c>
      <c r="C4" s="74" t="s">
        <v>372</v>
      </c>
      <c r="D4" s="138" t="s">
        <v>230</v>
      </c>
      <c r="E4" s="75"/>
      <c r="F4" s="75" t="s">
        <v>383</v>
      </c>
      <c r="G4" s="76">
        <v>42703</v>
      </c>
      <c r="H4" s="77" t="s">
        <v>239</v>
      </c>
      <c r="I4" s="77" t="s">
        <v>361</v>
      </c>
      <c r="J4" s="77"/>
      <c r="K4" s="75" t="s">
        <v>373</v>
      </c>
      <c r="L4" s="138" t="s">
        <v>374</v>
      </c>
      <c r="M4" s="140">
        <v>63.636363636363633</v>
      </c>
      <c r="N4" s="140">
        <v>19.09090909090909</v>
      </c>
      <c r="O4" s="75"/>
      <c r="P4" s="75"/>
      <c r="Q4" s="140"/>
      <c r="R4" s="78"/>
      <c r="S4" s="140"/>
      <c r="T4" s="75"/>
      <c r="U4" s="140"/>
      <c r="V4" s="140"/>
      <c r="W4" s="140"/>
      <c r="X4" s="75"/>
      <c r="Y4" s="130"/>
      <c r="Z4" s="130"/>
      <c r="AA4" s="130"/>
      <c r="AB4" s="130"/>
      <c r="AC4" s="130"/>
      <c r="AD4" s="140"/>
      <c r="AE4" s="140"/>
      <c r="AF4" s="75"/>
      <c r="AG4" s="75"/>
      <c r="AH4" s="140"/>
      <c r="AI4" s="75"/>
      <c r="AJ4" s="75"/>
      <c r="AK4" s="140"/>
      <c r="AL4" s="75"/>
      <c r="AM4" s="140"/>
      <c r="AN4" s="140"/>
      <c r="AO4" s="75" t="s">
        <v>386</v>
      </c>
      <c r="AP4" s="77" t="s">
        <v>361</v>
      </c>
      <c r="AQ4" s="77"/>
      <c r="AR4" s="77"/>
      <c r="AS4" s="79"/>
      <c r="AT4" s="77">
        <v>8.4700000000000006</v>
      </c>
      <c r="AU4" s="77"/>
      <c r="AV4" s="77"/>
      <c r="AW4" s="77"/>
      <c r="AX4" s="77" t="s">
        <v>375</v>
      </c>
      <c r="AY4" s="75"/>
      <c r="AZ4" s="77">
        <v>0</v>
      </c>
      <c r="BA4" s="77">
        <v>0</v>
      </c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77">
        <v>0</v>
      </c>
      <c r="BK4" s="77">
        <v>0</v>
      </c>
      <c r="BL4" s="77"/>
      <c r="BM4" s="77" t="s">
        <v>361</v>
      </c>
      <c r="BN4" s="77"/>
      <c r="BO4" s="77" t="s">
        <v>361</v>
      </c>
      <c r="BP4" s="213">
        <v>218.07272727272726</v>
      </c>
      <c r="BQ4" s="77"/>
      <c r="BR4" s="77"/>
      <c r="BS4" s="215">
        <v>42915</v>
      </c>
      <c r="BT4" s="77"/>
      <c r="BU4" s="77"/>
      <c r="BV4" s="77"/>
      <c r="BW4" s="77" t="s">
        <v>387</v>
      </c>
      <c r="BX4" s="141"/>
      <c r="BY4" s="138"/>
      <c r="BZ4" s="138" t="s">
        <v>377</v>
      </c>
      <c r="CA4" s="197" t="s">
        <v>244</v>
      </c>
    </row>
    <row r="5" spans="1:79" ht="13" customHeight="1" x14ac:dyDescent="0.15">
      <c r="A5" s="72">
        <v>12628</v>
      </c>
      <c r="B5" s="196">
        <v>42929</v>
      </c>
      <c r="C5" s="74" t="s">
        <v>372</v>
      </c>
      <c r="D5" s="138" t="s">
        <v>230</v>
      </c>
      <c r="E5" s="75"/>
      <c r="F5" s="75" t="s">
        <v>383</v>
      </c>
      <c r="G5" s="76">
        <v>42452</v>
      </c>
      <c r="H5" s="77" t="s">
        <v>239</v>
      </c>
      <c r="I5" s="77" t="s">
        <v>361</v>
      </c>
      <c r="J5" s="77"/>
      <c r="K5" s="75" t="s">
        <v>378</v>
      </c>
      <c r="L5" s="138" t="s">
        <v>379</v>
      </c>
      <c r="M5" s="140">
        <v>87.8</v>
      </c>
      <c r="N5" s="140">
        <v>24.499999999999996</v>
      </c>
      <c r="O5" s="75"/>
      <c r="P5" s="75"/>
      <c r="Q5" s="140"/>
      <c r="R5" s="78"/>
      <c r="S5" s="140"/>
      <c r="T5" s="75"/>
      <c r="U5" s="140"/>
      <c r="V5" s="140"/>
      <c r="W5" s="140"/>
      <c r="X5" s="75"/>
      <c r="Y5" s="130"/>
      <c r="Z5" s="130"/>
      <c r="AA5" s="130"/>
      <c r="AB5" s="130"/>
      <c r="AC5" s="130"/>
      <c r="AD5" s="140"/>
      <c r="AE5" s="140"/>
      <c r="AF5" s="75"/>
      <c r="AG5" s="75"/>
      <c r="AH5" s="140"/>
      <c r="AI5" s="75"/>
      <c r="AJ5" s="75"/>
      <c r="AK5" s="140"/>
      <c r="AL5" s="75"/>
      <c r="AM5" s="140"/>
      <c r="AN5" s="140"/>
      <c r="AO5" s="75" t="s">
        <v>386</v>
      </c>
      <c r="AP5" s="77" t="s">
        <v>361</v>
      </c>
      <c r="AQ5" s="77"/>
      <c r="AR5" s="77"/>
      <c r="AS5" s="79"/>
      <c r="AT5" s="77">
        <v>9.3469999999999995</v>
      </c>
      <c r="AU5" s="77"/>
      <c r="AV5" s="77"/>
      <c r="AW5" s="77"/>
      <c r="AX5" s="77" t="s">
        <v>361</v>
      </c>
      <c r="AY5" s="75"/>
      <c r="AZ5" s="77">
        <v>0</v>
      </c>
      <c r="BA5" s="77">
        <v>0</v>
      </c>
      <c r="BB5" s="77">
        <v>3</v>
      </c>
      <c r="BC5" s="77">
        <v>0</v>
      </c>
      <c r="BD5" s="77">
        <v>0</v>
      </c>
      <c r="BE5" s="77">
        <v>0</v>
      </c>
      <c r="BF5" s="77">
        <v>0</v>
      </c>
      <c r="BG5" s="77">
        <v>0</v>
      </c>
      <c r="BH5" s="77">
        <v>0</v>
      </c>
      <c r="BI5" s="77">
        <v>0</v>
      </c>
      <c r="BJ5" s="77">
        <v>0</v>
      </c>
      <c r="BK5" s="77">
        <v>0</v>
      </c>
      <c r="BL5" s="77"/>
      <c r="BM5" s="77" t="s">
        <v>361</v>
      </c>
      <c r="BN5" s="77"/>
      <c r="BO5" s="77" t="s">
        <v>361</v>
      </c>
      <c r="BP5" s="77"/>
      <c r="BQ5" s="77"/>
      <c r="BR5" s="77"/>
      <c r="BS5" s="77"/>
      <c r="BT5" s="77"/>
      <c r="BU5" s="77"/>
      <c r="BV5" s="77"/>
      <c r="BW5" s="77" t="s">
        <v>387</v>
      </c>
      <c r="BX5" s="141">
        <v>1</v>
      </c>
      <c r="BY5" s="138"/>
      <c r="BZ5" s="138" t="s">
        <v>381</v>
      </c>
      <c r="CA5" s="197" t="s">
        <v>244</v>
      </c>
    </row>
    <row r="6" spans="1:79" ht="13" customHeight="1" x14ac:dyDescent="0.15">
      <c r="A6" s="72">
        <v>1770</v>
      </c>
      <c r="B6" s="196">
        <v>42930</v>
      </c>
      <c r="C6" s="74" t="s">
        <v>372</v>
      </c>
      <c r="D6" s="138" t="s">
        <v>230</v>
      </c>
      <c r="E6" s="75"/>
      <c r="F6" s="75" t="s">
        <v>358</v>
      </c>
      <c r="G6" s="76">
        <v>42916</v>
      </c>
      <c r="H6" s="77" t="s">
        <v>239</v>
      </c>
      <c r="I6" s="77" t="s">
        <v>361</v>
      </c>
      <c r="J6" s="77"/>
      <c r="K6" s="75" t="s">
        <v>384</v>
      </c>
      <c r="L6" s="75" t="s">
        <v>385</v>
      </c>
      <c r="M6" s="140">
        <v>95.381818181818176</v>
      </c>
      <c r="N6" s="140">
        <v>22.454545454545453</v>
      </c>
      <c r="O6" s="75"/>
      <c r="P6" s="75"/>
      <c r="Q6" s="140"/>
      <c r="R6" s="78"/>
      <c r="S6" s="140"/>
      <c r="T6" s="75"/>
      <c r="U6" s="140"/>
      <c r="V6" s="140"/>
      <c r="W6" s="140">
        <v>14.579999999999998</v>
      </c>
      <c r="X6" s="75"/>
      <c r="Y6" s="130"/>
      <c r="Z6" s="130"/>
      <c r="AA6" s="130"/>
      <c r="AB6" s="130"/>
      <c r="AC6" s="130"/>
      <c r="AD6" s="140"/>
      <c r="AE6" s="140"/>
      <c r="AF6" s="75"/>
      <c r="AG6" s="75"/>
      <c r="AH6" s="140"/>
      <c r="AI6" s="75"/>
      <c r="AJ6" s="75"/>
      <c r="AK6" s="140"/>
      <c r="AL6" s="75"/>
      <c r="AM6" s="140"/>
      <c r="AN6" s="140"/>
      <c r="AO6" s="75" t="s">
        <v>360</v>
      </c>
      <c r="AP6" s="77" t="s">
        <v>361</v>
      </c>
      <c r="AQ6" s="77"/>
      <c r="AR6" s="77"/>
      <c r="AS6" s="79"/>
      <c r="AT6" s="77">
        <v>6.5010000000000003</v>
      </c>
      <c r="AU6" s="77"/>
      <c r="AV6" s="77"/>
      <c r="AW6" s="77"/>
      <c r="AX6" s="77" t="s">
        <v>375</v>
      </c>
      <c r="AY6" s="75"/>
      <c r="AZ6" s="77">
        <v>0</v>
      </c>
      <c r="BA6" s="77">
        <v>0</v>
      </c>
      <c r="BB6" s="77">
        <v>0</v>
      </c>
      <c r="BC6" s="77">
        <v>0</v>
      </c>
      <c r="BD6" s="77">
        <v>0</v>
      </c>
      <c r="BE6" s="77">
        <v>0</v>
      </c>
      <c r="BF6" s="77">
        <v>0</v>
      </c>
      <c r="BG6" s="77">
        <v>0</v>
      </c>
      <c r="BH6" s="77">
        <v>0</v>
      </c>
      <c r="BI6" s="77">
        <v>0</v>
      </c>
      <c r="BJ6" s="77">
        <v>0</v>
      </c>
      <c r="BK6" s="77">
        <v>0</v>
      </c>
      <c r="BL6" s="77"/>
      <c r="BM6" s="77" t="s">
        <v>361</v>
      </c>
      <c r="BN6" s="77"/>
      <c r="BO6" s="141" t="s">
        <v>239</v>
      </c>
      <c r="BP6" s="77"/>
      <c r="BQ6" s="77"/>
      <c r="BR6" s="77"/>
      <c r="BS6" s="77"/>
      <c r="BT6" s="75" t="s">
        <v>369</v>
      </c>
      <c r="BU6" s="142" t="s">
        <v>241</v>
      </c>
      <c r="BV6" s="77">
        <v>20</v>
      </c>
      <c r="BW6" s="77" t="s">
        <v>387</v>
      </c>
      <c r="BX6" s="77"/>
      <c r="BY6" s="75"/>
      <c r="BZ6" s="75" t="s">
        <v>370</v>
      </c>
      <c r="CA6" s="75" t="s">
        <v>366</v>
      </c>
    </row>
    <row r="7" spans="1:79" ht="13" customHeight="1" x14ac:dyDescent="0.15">
      <c r="A7" s="72">
        <v>13811</v>
      </c>
      <c r="B7" s="196">
        <v>42925</v>
      </c>
      <c r="C7" s="74" t="s">
        <v>372</v>
      </c>
      <c r="D7" s="138" t="s">
        <v>230</v>
      </c>
      <c r="E7" s="75"/>
      <c r="F7" s="75" t="s">
        <v>358</v>
      </c>
      <c r="G7" s="76">
        <v>42916</v>
      </c>
      <c r="H7" s="77" t="s">
        <v>239</v>
      </c>
      <c r="I7" s="77" t="s">
        <v>361</v>
      </c>
      <c r="J7" s="77"/>
      <c r="K7" s="75" t="s">
        <v>228</v>
      </c>
      <c r="L7" s="138" t="s">
        <v>359</v>
      </c>
      <c r="M7" s="140">
        <v>95.36363636363636</v>
      </c>
      <c r="N7" s="140">
        <v>22.454545454545453</v>
      </c>
      <c r="O7" s="75"/>
      <c r="P7" s="75"/>
      <c r="Q7" s="140"/>
      <c r="R7" s="78"/>
      <c r="S7" s="140"/>
      <c r="T7" s="75"/>
      <c r="U7" s="140"/>
      <c r="V7" s="140"/>
      <c r="W7" s="140">
        <v>14.58181818181818</v>
      </c>
      <c r="X7" s="75"/>
      <c r="Y7" s="130"/>
      <c r="Z7" s="130"/>
      <c r="AA7" s="130"/>
      <c r="AB7" s="130"/>
      <c r="AC7" s="130"/>
      <c r="AD7" s="140"/>
      <c r="AE7" s="140"/>
      <c r="AF7" s="75"/>
      <c r="AG7" s="75"/>
      <c r="AH7" s="140"/>
      <c r="AI7" s="75"/>
      <c r="AJ7" s="75"/>
      <c r="AK7" s="140"/>
      <c r="AL7" s="75"/>
      <c r="AM7" s="140"/>
      <c r="AN7" s="140"/>
      <c r="AO7" s="75" t="s">
        <v>360</v>
      </c>
      <c r="AP7" s="77" t="s">
        <v>361</v>
      </c>
      <c r="AQ7" s="77"/>
      <c r="AR7" s="77"/>
      <c r="AS7" s="79"/>
      <c r="AT7" s="77">
        <v>6.5010000000000003</v>
      </c>
      <c r="AU7" s="77"/>
      <c r="AV7" s="77"/>
      <c r="AW7" s="77"/>
      <c r="AX7" s="77" t="s">
        <v>361</v>
      </c>
      <c r="AY7" s="75"/>
      <c r="AZ7" s="77">
        <v>0</v>
      </c>
      <c r="BA7" s="77">
        <v>0</v>
      </c>
      <c r="BB7" s="77">
        <v>0</v>
      </c>
      <c r="BC7" s="77">
        <v>0</v>
      </c>
      <c r="BD7" s="77">
        <v>0</v>
      </c>
      <c r="BE7" s="77">
        <v>0</v>
      </c>
      <c r="BF7" s="77">
        <v>0</v>
      </c>
      <c r="BG7" s="77">
        <v>0</v>
      </c>
      <c r="BH7" s="77">
        <v>0</v>
      </c>
      <c r="BI7" s="77">
        <v>0</v>
      </c>
      <c r="BJ7" s="77">
        <v>0</v>
      </c>
      <c r="BK7" s="77">
        <v>0</v>
      </c>
      <c r="BL7" s="77"/>
      <c r="BM7" s="77" t="s">
        <v>361</v>
      </c>
      <c r="BN7" s="77"/>
      <c r="BO7" s="77" t="s">
        <v>361</v>
      </c>
      <c r="BP7" s="77"/>
      <c r="BQ7" s="77"/>
      <c r="BR7" s="77"/>
      <c r="BS7" s="77"/>
      <c r="BT7" s="142" t="s">
        <v>362</v>
      </c>
      <c r="BU7" s="77" t="s">
        <v>363</v>
      </c>
      <c r="BV7" s="77">
        <v>100</v>
      </c>
      <c r="BW7" s="77" t="s">
        <v>387</v>
      </c>
      <c r="BX7" s="141">
        <v>1</v>
      </c>
      <c r="BY7" s="138" t="s">
        <v>364</v>
      </c>
      <c r="BZ7" s="138" t="s">
        <v>365</v>
      </c>
      <c r="CA7" s="178" t="s">
        <v>366</v>
      </c>
    </row>
    <row r="8" spans="1:79" ht="13" customHeight="1" x14ac:dyDescent="0.15">
      <c r="A8" s="72">
        <v>14782</v>
      </c>
      <c r="B8" s="196">
        <v>42929</v>
      </c>
      <c r="C8" s="74" t="s">
        <v>372</v>
      </c>
      <c r="D8" s="138" t="s">
        <v>230</v>
      </c>
      <c r="E8" s="75"/>
      <c r="F8" s="75" t="s">
        <v>358</v>
      </c>
      <c r="G8" s="76">
        <v>42703</v>
      </c>
      <c r="H8" s="77" t="s">
        <v>239</v>
      </c>
      <c r="I8" s="77" t="s">
        <v>361</v>
      </c>
      <c r="J8" s="77"/>
      <c r="K8" s="75" t="s">
        <v>373</v>
      </c>
      <c r="L8" s="138" t="s">
        <v>374</v>
      </c>
      <c r="M8" s="140">
        <v>70</v>
      </c>
      <c r="N8" s="140">
        <v>19.09090909090909</v>
      </c>
      <c r="O8" s="75"/>
      <c r="P8" s="75"/>
      <c r="Q8" s="140"/>
      <c r="R8" s="78"/>
      <c r="S8" s="140"/>
      <c r="T8" s="75"/>
      <c r="U8" s="140"/>
      <c r="V8" s="140"/>
      <c r="W8" s="140">
        <v>16.363636363636363</v>
      </c>
      <c r="X8" s="75"/>
      <c r="Y8" s="130"/>
      <c r="Z8" s="130"/>
      <c r="AA8" s="130"/>
      <c r="AB8" s="130"/>
      <c r="AC8" s="130"/>
      <c r="AD8" s="140"/>
      <c r="AE8" s="140"/>
      <c r="AF8" s="75"/>
      <c r="AG8" s="75"/>
      <c r="AH8" s="140"/>
      <c r="AI8" s="75"/>
      <c r="AJ8" s="75"/>
      <c r="AK8" s="140"/>
      <c r="AL8" s="75"/>
      <c r="AM8" s="140"/>
      <c r="AN8" s="140"/>
      <c r="AO8" s="75" t="s">
        <v>360</v>
      </c>
      <c r="AP8" s="77" t="s">
        <v>361</v>
      </c>
      <c r="AQ8" s="77"/>
      <c r="AR8" s="77"/>
      <c r="AS8" s="79"/>
      <c r="AT8" s="77">
        <v>8.4700000000000006</v>
      </c>
      <c r="AU8" s="77"/>
      <c r="AV8" s="77"/>
      <c r="AW8" s="77"/>
      <c r="AX8" s="77" t="s">
        <v>375</v>
      </c>
      <c r="AY8" s="75"/>
      <c r="AZ8" s="77">
        <v>0</v>
      </c>
      <c r="BA8" s="77">
        <v>0</v>
      </c>
      <c r="BB8" s="77">
        <v>0</v>
      </c>
      <c r="BC8" s="77">
        <v>0</v>
      </c>
      <c r="BD8" s="77">
        <v>0</v>
      </c>
      <c r="BE8" s="77">
        <v>0</v>
      </c>
      <c r="BF8" s="77">
        <v>0</v>
      </c>
      <c r="BG8" s="77">
        <v>0</v>
      </c>
      <c r="BH8" s="77">
        <v>0</v>
      </c>
      <c r="BI8" s="77">
        <v>0</v>
      </c>
      <c r="BJ8" s="77">
        <v>0</v>
      </c>
      <c r="BK8" s="77">
        <v>0</v>
      </c>
      <c r="BL8" s="77"/>
      <c r="BM8" s="77" t="s">
        <v>361</v>
      </c>
      <c r="BN8" s="77"/>
      <c r="BO8" s="77" t="s">
        <v>361</v>
      </c>
      <c r="BP8" s="213">
        <v>218.07272727272726</v>
      </c>
      <c r="BQ8" s="77"/>
      <c r="BR8" s="77"/>
      <c r="BS8" s="215">
        <v>42915</v>
      </c>
      <c r="BT8" s="77"/>
      <c r="BU8" s="77"/>
      <c r="BV8" s="77"/>
      <c r="BW8" s="77" t="s">
        <v>387</v>
      </c>
      <c r="BX8" s="141"/>
      <c r="BY8" s="138"/>
      <c r="BZ8" s="138" t="s">
        <v>376</v>
      </c>
      <c r="CA8" s="178" t="s">
        <v>244</v>
      </c>
    </row>
    <row r="9" spans="1:79" ht="13" customHeight="1" x14ac:dyDescent="0.15">
      <c r="A9" s="72">
        <v>12627</v>
      </c>
      <c r="B9" s="196">
        <v>42929</v>
      </c>
      <c r="C9" s="74" t="s">
        <v>372</v>
      </c>
      <c r="D9" s="138" t="s">
        <v>230</v>
      </c>
      <c r="E9" s="75"/>
      <c r="F9" s="75" t="s">
        <v>358</v>
      </c>
      <c r="G9" s="76">
        <v>42452</v>
      </c>
      <c r="H9" s="77" t="s">
        <v>239</v>
      </c>
      <c r="I9" s="77" t="s">
        <v>361</v>
      </c>
      <c r="J9" s="77"/>
      <c r="K9" s="75" t="s">
        <v>378</v>
      </c>
      <c r="L9" s="138" t="s">
        <v>379</v>
      </c>
      <c r="M9" s="140">
        <v>104.19999999999999</v>
      </c>
      <c r="N9" s="140">
        <v>24.499999999999996</v>
      </c>
      <c r="O9" s="75"/>
      <c r="P9" s="75"/>
      <c r="Q9" s="140"/>
      <c r="R9" s="78"/>
      <c r="S9" s="140"/>
      <c r="T9" s="75"/>
      <c r="U9" s="140"/>
      <c r="V9" s="140"/>
      <c r="W9" s="140">
        <v>15.899999999999997</v>
      </c>
      <c r="X9" s="75"/>
      <c r="Y9" s="130"/>
      <c r="Z9" s="130"/>
      <c r="AA9" s="130"/>
      <c r="AB9" s="130"/>
      <c r="AC9" s="130"/>
      <c r="AD9" s="140"/>
      <c r="AE9" s="140"/>
      <c r="AF9" s="75"/>
      <c r="AG9" s="75"/>
      <c r="AH9" s="140"/>
      <c r="AI9" s="75"/>
      <c r="AJ9" s="75"/>
      <c r="AK9" s="140"/>
      <c r="AL9" s="75"/>
      <c r="AM9" s="140"/>
      <c r="AN9" s="140"/>
      <c r="AO9" s="75" t="s">
        <v>360</v>
      </c>
      <c r="AP9" s="77" t="s">
        <v>361</v>
      </c>
      <c r="AQ9" s="77"/>
      <c r="AR9" s="77"/>
      <c r="AS9" s="79"/>
      <c r="AT9" s="77">
        <v>9.3469999999999995</v>
      </c>
      <c r="AU9" s="77"/>
      <c r="AV9" s="77"/>
      <c r="AW9" s="77"/>
      <c r="AX9" s="77" t="s">
        <v>361</v>
      </c>
      <c r="AY9" s="75"/>
      <c r="AZ9" s="77">
        <v>0</v>
      </c>
      <c r="BA9" s="77">
        <v>0</v>
      </c>
      <c r="BB9" s="77">
        <v>3</v>
      </c>
      <c r="BC9" s="77">
        <v>0</v>
      </c>
      <c r="BD9" s="77">
        <v>0</v>
      </c>
      <c r="BE9" s="77">
        <v>0</v>
      </c>
      <c r="BF9" s="77">
        <v>0</v>
      </c>
      <c r="BG9" s="77">
        <v>0</v>
      </c>
      <c r="BH9" s="77">
        <v>0</v>
      </c>
      <c r="BI9" s="77">
        <v>0</v>
      </c>
      <c r="BJ9" s="77">
        <v>0</v>
      </c>
      <c r="BK9" s="77">
        <v>0</v>
      </c>
      <c r="BL9" s="77"/>
      <c r="BM9" s="77" t="s">
        <v>361</v>
      </c>
      <c r="BN9" s="77"/>
      <c r="BO9" s="77" t="s">
        <v>361</v>
      </c>
      <c r="BP9" s="77"/>
      <c r="BQ9" s="77"/>
      <c r="BR9" s="77"/>
      <c r="BS9" s="77"/>
      <c r="BT9" s="77"/>
      <c r="BU9" s="77"/>
      <c r="BV9" s="77"/>
      <c r="BW9" s="77" t="s">
        <v>387</v>
      </c>
      <c r="BX9" s="141">
        <v>1</v>
      </c>
      <c r="BY9" s="138"/>
      <c r="BZ9" s="138" t="s">
        <v>380</v>
      </c>
      <c r="CA9" s="178" t="s">
        <v>244</v>
      </c>
    </row>
    <row r="10" spans="1:79" ht="13" customHeight="1" x14ac:dyDescent="0.15">
      <c r="A10" s="72">
        <v>1771</v>
      </c>
      <c r="B10" s="196">
        <v>42930</v>
      </c>
      <c r="C10" s="74" t="s">
        <v>372</v>
      </c>
      <c r="D10" s="138" t="s">
        <v>230</v>
      </c>
      <c r="E10" s="75"/>
      <c r="F10" s="75" t="s">
        <v>388</v>
      </c>
      <c r="G10" s="76">
        <v>42916</v>
      </c>
      <c r="H10" s="77" t="s">
        <v>239</v>
      </c>
      <c r="I10" s="77" t="s">
        <v>361</v>
      </c>
      <c r="J10" s="77"/>
      <c r="K10" s="75" t="s">
        <v>384</v>
      </c>
      <c r="L10" s="75" t="s">
        <v>385</v>
      </c>
      <c r="M10" s="140">
        <v>113.90909090909089</v>
      </c>
      <c r="N10" s="140">
        <v>22.45</v>
      </c>
      <c r="O10" s="75"/>
      <c r="P10" s="75"/>
      <c r="Q10" s="140"/>
      <c r="R10" s="78"/>
      <c r="S10" s="140"/>
      <c r="T10" s="75"/>
      <c r="U10" s="140"/>
      <c r="V10" s="140"/>
      <c r="W10" s="140">
        <v>14.58</v>
      </c>
      <c r="X10" s="75"/>
      <c r="Y10" s="130"/>
      <c r="Z10" s="130"/>
      <c r="AA10" s="130"/>
      <c r="AB10" s="130"/>
      <c r="AC10" s="130"/>
      <c r="AD10" s="140"/>
      <c r="AE10" s="140">
        <v>11.74</v>
      </c>
      <c r="AF10" s="75"/>
      <c r="AG10" s="75"/>
      <c r="AH10" s="140"/>
      <c r="AI10" s="75"/>
      <c r="AJ10" s="75"/>
      <c r="AK10" s="140"/>
      <c r="AL10" s="75"/>
      <c r="AM10" s="140"/>
      <c r="AN10" s="140"/>
      <c r="AO10" s="75" t="s">
        <v>389</v>
      </c>
      <c r="AP10" s="77" t="s">
        <v>361</v>
      </c>
      <c r="AQ10" s="77"/>
      <c r="AR10" s="77"/>
      <c r="AS10" s="79"/>
      <c r="AT10" s="77">
        <v>6.5010000000000003</v>
      </c>
      <c r="AU10" s="77"/>
      <c r="AV10" s="77"/>
      <c r="AW10" s="77"/>
      <c r="AX10" s="77" t="s">
        <v>375</v>
      </c>
      <c r="AY10" s="75"/>
      <c r="AZ10" s="77">
        <v>0</v>
      </c>
      <c r="BA10" s="77">
        <v>0</v>
      </c>
      <c r="BB10" s="77">
        <v>0</v>
      </c>
      <c r="BC10" s="77">
        <v>0</v>
      </c>
      <c r="BD10" s="77">
        <v>0</v>
      </c>
      <c r="BE10" s="77">
        <v>0</v>
      </c>
      <c r="BF10" s="77">
        <v>0</v>
      </c>
      <c r="BG10" s="77">
        <v>0</v>
      </c>
      <c r="BH10" s="77">
        <v>0</v>
      </c>
      <c r="BI10" s="77">
        <v>0</v>
      </c>
      <c r="BJ10" s="77">
        <v>0</v>
      </c>
      <c r="BK10" s="77">
        <v>0</v>
      </c>
      <c r="BL10" s="77"/>
      <c r="BM10" s="77" t="s">
        <v>361</v>
      </c>
      <c r="BN10" s="77"/>
      <c r="BO10" s="141" t="s">
        <v>239</v>
      </c>
      <c r="BP10" s="77"/>
      <c r="BQ10" s="77"/>
      <c r="BR10" s="77"/>
      <c r="BS10" s="77"/>
      <c r="BT10" s="75" t="s">
        <v>369</v>
      </c>
      <c r="BU10" s="142" t="s">
        <v>241</v>
      </c>
      <c r="BV10" s="77">
        <v>20</v>
      </c>
      <c r="BW10" s="77" t="s">
        <v>387</v>
      </c>
      <c r="BX10" s="77"/>
      <c r="BY10" s="75"/>
      <c r="BZ10" s="75" t="s">
        <v>370</v>
      </c>
      <c r="CA10" s="75" t="s">
        <v>366</v>
      </c>
    </row>
    <row r="11" spans="1:79" ht="13" customHeight="1" x14ac:dyDescent="0.15">
      <c r="A11" s="72">
        <v>3291</v>
      </c>
      <c r="B11" s="196">
        <v>42930</v>
      </c>
      <c r="C11" s="74" t="s">
        <v>372</v>
      </c>
      <c r="D11" s="138" t="s">
        <v>230</v>
      </c>
      <c r="E11" s="75"/>
      <c r="F11" s="75" t="s">
        <v>390</v>
      </c>
      <c r="G11" s="76">
        <v>42916</v>
      </c>
      <c r="H11" s="77" t="s">
        <v>239</v>
      </c>
      <c r="I11" s="77" t="s">
        <v>361</v>
      </c>
      <c r="J11" s="77"/>
      <c r="K11" s="75" t="s">
        <v>384</v>
      </c>
      <c r="L11" s="75" t="s">
        <v>385</v>
      </c>
      <c r="M11" s="140">
        <v>89.303636363636357</v>
      </c>
      <c r="N11" s="140">
        <v>27.138181818181817</v>
      </c>
      <c r="O11" s="75"/>
      <c r="P11" s="75"/>
      <c r="Q11" s="140"/>
      <c r="R11" s="78"/>
      <c r="S11" s="140"/>
      <c r="T11" s="75"/>
      <c r="U11" s="140"/>
      <c r="V11" s="140"/>
      <c r="W11" s="140">
        <v>12.636363636363635</v>
      </c>
      <c r="X11" s="75"/>
      <c r="Y11" s="130"/>
      <c r="Z11" s="130"/>
      <c r="AA11" s="130"/>
      <c r="AB11" s="130"/>
      <c r="AC11" s="130"/>
      <c r="AD11" s="140"/>
      <c r="AE11" s="140"/>
      <c r="AF11" s="75"/>
      <c r="AG11" s="75"/>
      <c r="AH11" s="140"/>
      <c r="AI11" s="75"/>
      <c r="AJ11" s="75"/>
      <c r="AK11" s="140"/>
      <c r="AL11" s="75"/>
      <c r="AM11" s="140"/>
      <c r="AN11" s="140"/>
      <c r="AO11" s="75" t="s">
        <v>391</v>
      </c>
      <c r="AP11" s="77" t="s">
        <v>361</v>
      </c>
      <c r="AQ11" s="77"/>
      <c r="AR11" s="77"/>
      <c r="AS11" s="79"/>
      <c r="AT11" s="77">
        <v>6.5010000000000003</v>
      </c>
      <c r="AU11" s="77"/>
      <c r="AV11" s="77"/>
      <c r="AW11" s="77"/>
      <c r="AX11" s="77" t="s">
        <v>375</v>
      </c>
      <c r="AY11" s="75"/>
      <c r="AZ11" s="77">
        <v>0</v>
      </c>
      <c r="BA11" s="77">
        <v>0</v>
      </c>
      <c r="BB11" s="77">
        <v>0</v>
      </c>
      <c r="BC11" s="77">
        <v>0</v>
      </c>
      <c r="BD11" s="77">
        <v>0</v>
      </c>
      <c r="BE11" s="77">
        <v>0</v>
      </c>
      <c r="BF11" s="77">
        <v>0</v>
      </c>
      <c r="BG11" s="77">
        <v>0</v>
      </c>
      <c r="BH11" s="77">
        <v>0</v>
      </c>
      <c r="BI11" s="77">
        <v>0</v>
      </c>
      <c r="BJ11" s="77">
        <v>0</v>
      </c>
      <c r="BK11" s="77">
        <v>0</v>
      </c>
      <c r="BL11" s="77"/>
      <c r="BM11" s="77" t="s">
        <v>361</v>
      </c>
      <c r="BN11" s="77"/>
      <c r="BO11" s="141" t="s">
        <v>239</v>
      </c>
      <c r="BP11" s="77"/>
      <c r="BQ11" s="77"/>
      <c r="BR11" s="77"/>
      <c r="BS11" s="77"/>
      <c r="BT11" s="75" t="s">
        <v>369</v>
      </c>
      <c r="BU11" s="142" t="s">
        <v>241</v>
      </c>
      <c r="BV11" s="77">
        <v>20</v>
      </c>
      <c r="BW11" s="77" t="s">
        <v>387</v>
      </c>
      <c r="BX11" s="77"/>
      <c r="BY11" s="75"/>
      <c r="BZ11" s="75" t="s">
        <v>370</v>
      </c>
      <c r="CA11" s="75" t="s">
        <v>366</v>
      </c>
    </row>
    <row r="12" spans="1:79" ht="13" customHeight="1" x14ac:dyDescent="0.15">
      <c r="A12" s="72">
        <v>13812</v>
      </c>
      <c r="B12" s="196">
        <v>42925</v>
      </c>
      <c r="C12" s="74" t="s">
        <v>372</v>
      </c>
      <c r="D12" s="138" t="s">
        <v>230</v>
      </c>
      <c r="E12" s="75"/>
      <c r="F12" s="75" t="s">
        <v>390</v>
      </c>
      <c r="G12" s="76">
        <v>42916</v>
      </c>
      <c r="H12" s="77" t="s">
        <v>239</v>
      </c>
      <c r="I12" s="77" t="s">
        <v>361</v>
      </c>
      <c r="J12" s="77"/>
      <c r="K12" s="75" t="s">
        <v>228</v>
      </c>
      <c r="L12" s="138" t="s">
        <v>359</v>
      </c>
      <c r="M12" s="140">
        <v>89.3</v>
      </c>
      <c r="N12" s="140">
        <v>27.127272727272725</v>
      </c>
      <c r="O12" s="75"/>
      <c r="P12" s="75"/>
      <c r="Q12" s="140"/>
      <c r="R12" s="78"/>
      <c r="S12" s="140"/>
      <c r="T12" s="75"/>
      <c r="U12" s="140"/>
      <c r="V12" s="140"/>
      <c r="W12" s="140">
        <v>12.627272727272727</v>
      </c>
      <c r="X12" s="75"/>
      <c r="Y12" s="130"/>
      <c r="Z12" s="130"/>
      <c r="AA12" s="130"/>
      <c r="AB12" s="130"/>
      <c r="AC12" s="130"/>
      <c r="AD12" s="140"/>
      <c r="AE12" s="140"/>
      <c r="AF12" s="75"/>
      <c r="AG12" s="75"/>
      <c r="AH12" s="140"/>
      <c r="AI12" s="75"/>
      <c r="AJ12" s="75"/>
      <c r="AK12" s="140"/>
      <c r="AL12" s="75"/>
      <c r="AM12" s="140"/>
      <c r="AN12" s="140"/>
      <c r="AO12" s="75" t="s">
        <v>391</v>
      </c>
      <c r="AP12" s="77" t="s">
        <v>361</v>
      </c>
      <c r="AQ12" s="77"/>
      <c r="AR12" s="77"/>
      <c r="AS12" s="79"/>
      <c r="AT12" s="77">
        <v>6.5010000000000003</v>
      </c>
      <c r="AU12" s="77"/>
      <c r="AV12" s="77"/>
      <c r="AW12" s="77"/>
      <c r="AX12" s="77" t="s">
        <v>361</v>
      </c>
      <c r="AY12" s="75"/>
      <c r="AZ12" s="77">
        <v>0</v>
      </c>
      <c r="BA12" s="77">
        <v>0</v>
      </c>
      <c r="BB12" s="77">
        <v>0</v>
      </c>
      <c r="BC12" s="77">
        <v>0</v>
      </c>
      <c r="BD12" s="77">
        <v>0</v>
      </c>
      <c r="BE12" s="77">
        <v>0</v>
      </c>
      <c r="BF12" s="77">
        <v>0</v>
      </c>
      <c r="BG12" s="77">
        <v>0</v>
      </c>
      <c r="BH12" s="77">
        <v>0</v>
      </c>
      <c r="BI12" s="77">
        <v>0</v>
      </c>
      <c r="BJ12" s="77">
        <v>0</v>
      </c>
      <c r="BK12" s="77">
        <v>0</v>
      </c>
      <c r="BL12" s="77"/>
      <c r="BM12" s="77" t="s">
        <v>361</v>
      </c>
      <c r="BN12" s="77"/>
      <c r="BO12" s="77" t="s">
        <v>361</v>
      </c>
      <c r="BP12" s="77"/>
      <c r="BQ12" s="77"/>
      <c r="BR12" s="77"/>
      <c r="BS12" s="77"/>
      <c r="BT12" s="142" t="s">
        <v>362</v>
      </c>
      <c r="BU12" s="77" t="s">
        <v>363</v>
      </c>
      <c r="BV12" s="77">
        <v>100</v>
      </c>
      <c r="BW12" s="77" t="s">
        <v>387</v>
      </c>
      <c r="BX12" s="141">
        <v>1</v>
      </c>
      <c r="BY12" s="138" t="s">
        <v>364</v>
      </c>
      <c r="BZ12" s="138" t="s">
        <v>368</v>
      </c>
      <c r="CA12" s="138" t="s">
        <v>366</v>
      </c>
    </row>
    <row r="13" spans="1:79" x14ac:dyDescent="0.15">
      <c r="A13">
        <v>14783</v>
      </c>
      <c r="B13" s="196">
        <v>42925</v>
      </c>
      <c r="C13" t="s">
        <v>372</v>
      </c>
      <c r="D13" t="s">
        <v>230</v>
      </c>
      <c r="F13" t="s">
        <v>390</v>
      </c>
      <c r="G13" s="217">
        <v>42703</v>
      </c>
      <c r="H13" s="216" t="s">
        <v>239</v>
      </c>
      <c r="I13" s="216" t="s">
        <v>361</v>
      </c>
      <c r="K13" t="s">
        <v>373</v>
      </c>
      <c r="L13" t="s">
        <v>374</v>
      </c>
      <c r="M13" s="177">
        <v>68.181818181818173</v>
      </c>
      <c r="N13" s="177">
        <v>25.454545454545453</v>
      </c>
      <c r="W13" s="177">
        <v>12.727272727272727</v>
      </c>
      <c r="AO13" t="s">
        <v>391</v>
      </c>
      <c r="AP13" s="212" t="s">
        <v>361</v>
      </c>
      <c r="AT13" s="212">
        <v>8.4700000000000006</v>
      </c>
      <c r="AU13" s="212"/>
      <c r="AV13" s="212"/>
      <c r="AW13" s="212"/>
      <c r="AX13" s="212" t="s">
        <v>375</v>
      </c>
      <c r="AY13" s="212"/>
      <c r="AZ13" s="212">
        <v>0</v>
      </c>
      <c r="BA13" s="212">
        <v>0</v>
      </c>
      <c r="BB13" s="212">
        <v>0</v>
      </c>
      <c r="BC13" s="212">
        <v>0</v>
      </c>
      <c r="BD13" s="212">
        <v>0</v>
      </c>
      <c r="BE13" s="212">
        <v>0</v>
      </c>
      <c r="BF13" s="212">
        <v>0</v>
      </c>
      <c r="BG13" s="212">
        <v>0</v>
      </c>
      <c r="BH13" s="212">
        <v>0</v>
      </c>
      <c r="BI13" s="212">
        <v>0</v>
      </c>
      <c r="BJ13" s="212">
        <v>0</v>
      </c>
      <c r="BK13" s="212">
        <v>0</v>
      </c>
      <c r="BL13" s="212"/>
      <c r="BM13" s="212" t="s">
        <v>361</v>
      </c>
      <c r="BN13" s="212"/>
      <c r="BO13" s="212" t="s">
        <v>361</v>
      </c>
      <c r="BP13" s="214">
        <v>218.07272727272726</v>
      </c>
      <c r="BS13" s="215">
        <v>42915</v>
      </c>
      <c r="BW13" s="212" t="s">
        <v>387</v>
      </c>
      <c r="BZ13" t="s">
        <v>376</v>
      </c>
      <c r="CA13" t="s">
        <v>244</v>
      </c>
    </row>
  </sheetData>
  <sheetProtection algorithmName="SHA-512" hashValue="MDxsWH/Db6XpNN23tFz0+nExzYLjE59a3JcaCDmgeWZK8XuSIHpjXlbC5jDpS7Ane288Jx/Apa4QYaIMy0MjWA==" saltValue="WjBdyXJJzWdruf6DVDXKzg==" spinCount="100000" sheet="1" objects="1" scenarios="1"/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3624A-B9F3-724F-93CE-0B5A398F95B0}">
  <sheetPr codeName="Sheet30"/>
  <dimension ref="A1:CBB4624"/>
  <sheetViews>
    <sheetView tabSelected="1" zoomScale="120" zoomScaleNormal="120" zoomScalePageLayoutView="110" workbookViewId="0">
      <selection activeCell="E2" sqref="E2"/>
    </sheetView>
  </sheetViews>
  <sheetFormatPr baseColWidth="10" defaultRowHeight="13" x14ac:dyDescent="0.15"/>
  <cols>
    <col min="1" max="1" width="17.5" style="190" customWidth="1"/>
    <col min="2" max="2" width="13.33203125" style="190" customWidth="1"/>
    <col min="3" max="7" width="12.1640625" style="190" customWidth="1"/>
    <col min="8" max="9" width="12.1640625" style="190" hidden="1" customWidth="1"/>
    <col min="10" max="13" width="12.1640625" style="190" customWidth="1"/>
    <col min="14" max="15" width="12.1640625" style="190" hidden="1" customWidth="1"/>
    <col min="16" max="17" width="12.1640625" style="190" customWidth="1"/>
    <col min="2083" max="16384" width="10.83203125" style="190"/>
  </cols>
  <sheetData>
    <row r="1" spans="1:29" customFormat="1" x14ac:dyDescent="0.15">
      <c r="A1" s="243" t="s">
        <v>24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</row>
    <row r="2" spans="1:29" customFormat="1" x14ac:dyDescent="0.15">
      <c r="A2" s="245" t="s">
        <v>5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</row>
    <row r="3" spans="1:29" customFormat="1" ht="14" thickBot="1" x14ac:dyDescent="0.2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</row>
    <row r="4" spans="1:29" ht="14" x14ac:dyDescent="0.15">
      <c r="A4" s="99" t="s">
        <v>25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</row>
    <row r="5" spans="1:29" ht="14" x14ac:dyDescent="0.15">
      <c r="A5" s="102" t="s">
        <v>8</v>
      </c>
      <c r="B5" s="103"/>
      <c r="C5" s="115">
        <v>2265</v>
      </c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</row>
    <row r="6" spans="1:29" ht="14" x14ac:dyDescent="0.15">
      <c r="A6" s="102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</row>
    <row r="7" spans="1:29" ht="75" x14ac:dyDescent="0.15">
      <c r="A7" s="198" t="s">
        <v>1</v>
      </c>
      <c r="B7" s="200" t="s">
        <v>22</v>
      </c>
      <c r="C7" s="201" t="s">
        <v>19</v>
      </c>
      <c r="D7" s="201" t="s">
        <v>104</v>
      </c>
      <c r="E7" s="201" t="s">
        <v>105</v>
      </c>
      <c r="F7" s="201" t="s">
        <v>20</v>
      </c>
      <c r="G7" s="201" t="s">
        <v>151</v>
      </c>
      <c r="H7" s="201" t="s">
        <v>267</v>
      </c>
      <c r="I7" s="202" t="s">
        <v>21</v>
      </c>
      <c r="J7" s="203" t="s">
        <v>257</v>
      </c>
      <c r="K7" s="203" t="s">
        <v>258</v>
      </c>
      <c r="L7" s="203" t="s">
        <v>259</v>
      </c>
      <c r="M7" s="203" t="s">
        <v>260</v>
      </c>
      <c r="N7" s="204" t="s">
        <v>261</v>
      </c>
      <c r="O7" s="204" t="s">
        <v>262</v>
      </c>
      <c r="P7" s="204" t="s">
        <v>263</v>
      </c>
      <c r="Q7" s="204" t="s">
        <v>264</v>
      </c>
      <c r="R7" s="244"/>
      <c r="S7" s="244"/>
      <c r="T7" s="244"/>
      <c r="U7" s="244"/>
      <c r="V7" s="244"/>
      <c r="W7" s="244"/>
      <c r="X7" s="244"/>
      <c r="Y7" s="244"/>
      <c r="Z7" s="244"/>
      <c r="AA7" s="244"/>
      <c r="AB7" s="244"/>
      <c r="AC7" s="244"/>
    </row>
    <row r="8" spans="1:29" x14ac:dyDescent="0.15">
      <c r="A8" s="168" t="str">
        <f>'Tariffs 2023'!K2</f>
        <v>Aurora Energy</v>
      </c>
      <c r="B8" s="143">
        <f>'Tariffs 2023'!G2</f>
        <v>43646</v>
      </c>
      <c r="C8" s="43">
        <f>IF('Tariffs 2023'!BP2=0,91*'Tariffs 2023'!M2/100,(91*'Tariffs 2023'!M2/100)+'Tariffs 2023'!BP2/4)</f>
        <v>94.11881818181817</v>
      </c>
      <c r="D8" s="43">
        <f>$C$5*'Tariffs 2023'!N2/100</f>
        <v>616.69772727272721</v>
      </c>
      <c r="E8" s="43">
        <v>0</v>
      </c>
      <c r="F8" s="43">
        <v>0</v>
      </c>
      <c r="G8" s="43">
        <f>SUM(C8:F8)</f>
        <v>710.81654545454535</v>
      </c>
      <c r="H8" s="164">
        <f>(G8-C8)*4</f>
        <v>2466.7909090909088</v>
      </c>
      <c r="I8" s="164">
        <f>G8*4</f>
        <v>2843.2661818181814</v>
      </c>
      <c r="J8" s="165">
        <f>'Tariffs 2023'!AZ2</f>
        <v>0</v>
      </c>
      <c r="K8" s="165">
        <f>'Tariffs 2023'!BA2</f>
        <v>0</v>
      </c>
      <c r="L8" s="165">
        <f>'Tariffs 2023'!BB2</f>
        <v>0</v>
      </c>
      <c r="M8" s="165">
        <f>'Tariffs 2023'!BC2</f>
        <v>0</v>
      </c>
      <c r="N8" s="166">
        <f>I8</f>
        <v>2843.2661818181814</v>
      </c>
      <c r="O8" s="166">
        <f>N8-(G8*M8/100)</f>
        <v>2843.2661818181814</v>
      </c>
      <c r="P8" s="167">
        <f>N8*1.1</f>
        <v>3127.5927999999999</v>
      </c>
      <c r="Q8" s="167">
        <f>O8*1.1</f>
        <v>3127.5927999999999</v>
      </c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</row>
    <row r="9" spans="1:29" x14ac:dyDescent="0.15">
      <c r="A9" s="168" t="str">
        <f>'Tariffs 2023'!K3</f>
        <v>1st Energy</v>
      </c>
      <c r="B9" s="143">
        <f>'Tariffs 2023'!G3</f>
        <v>43652</v>
      </c>
      <c r="C9" s="43">
        <f>IF('Tariffs 2023'!BP3=0,91*'Tariffs 2023'!M3/100,(91*'Tariffs 2023'!M3/100)+'Tariffs 2023'!BP3/4)</f>
        <v>94.093999999999994</v>
      </c>
      <c r="D9" s="43">
        <f>$C$5*'Tariffs 2023'!N3/100</f>
        <v>616.08000000000004</v>
      </c>
      <c r="E9" s="43">
        <v>0</v>
      </c>
      <c r="F9" s="43">
        <v>0</v>
      </c>
      <c r="G9" s="43">
        <f>SUM(C9:F9)</f>
        <v>710.17399999999998</v>
      </c>
      <c r="H9" s="164">
        <f>(G9-C9)*4</f>
        <v>2464.3199999999997</v>
      </c>
      <c r="I9" s="164">
        <f>G9*4</f>
        <v>2840.6959999999999</v>
      </c>
      <c r="J9" s="165">
        <f>'Tariffs 2023'!AZ3</f>
        <v>0</v>
      </c>
      <c r="K9" s="165">
        <f>'Tariffs 2023'!BA3</f>
        <v>0</v>
      </c>
      <c r="L9" s="165">
        <f>'Tariffs 2023'!BB3</f>
        <v>0</v>
      </c>
      <c r="M9" s="165">
        <f>'Tariffs 2023'!BC3</f>
        <v>0</v>
      </c>
      <c r="N9" s="166">
        <f>I9</f>
        <v>2840.6959999999999</v>
      </c>
      <c r="O9" s="166">
        <f>I9-(H9*M9/100)</f>
        <v>2840.6959999999999</v>
      </c>
      <c r="P9" s="167">
        <f>N9*1.1</f>
        <v>3124.7656000000002</v>
      </c>
      <c r="Q9" s="167">
        <f>O9*1.1</f>
        <v>3124.7656000000002</v>
      </c>
      <c r="R9" s="244"/>
      <c r="S9" s="244"/>
      <c r="T9" s="244"/>
      <c r="U9" s="244"/>
      <c r="V9" s="244"/>
      <c r="W9" s="244"/>
      <c r="X9" s="244"/>
      <c r="Y9" s="244"/>
      <c r="Z9" s="244"/>
      <c r="AA9" s="244"/>
      <c r="AB9" s="244"/>
      <c r="AC9" s="244"/>
    </row>
    <row r="10" spans="1:29" x14ac:dyDescent="0.15">
      <c r="A10" s="168" t="str">
        <f>'Tariffs 2023'!K4</f>
        <v>Energy Locals</v>
      </c>
      <c r="B10" s="143">
        <f>'Tariffs 2023'!G4</f>
        <v>43694</v>
      </c>
      <c r="C10" s="43">
        <f>IF('Tariffs 2023'!BP4=0,91*'Tariffs 2023'!M4/100,(91*'Tariffs 2023'!M4/100)+'Tariffs 2023'!BP4/4)</f>
        <v>132.23636363636362</v>
      </c>
      <c r="D10" s="43">
        <f>$C$5*'Tariffs 2023'!N4/100</f>
        <v>504.47727272727263</v>
      </c>
      <c r="E10" s="43">
        <v>0</v>
      </c>
      <c r="F10" s="43">
        <v>0</v>
      </c>
      <c r="G10" s="43">
        <f t="shared" ref="G10" si="0">SUM(C10:F10)</f>
        <v>636.71363636363628</v>
      </c>
      <c r="H10" s="164">
        <f t="shared" ref="H10" si="1">(G10-C10)*4</f>
        <v>2017.9090909090905</v>
      </c>
      <c r="I10" s="164">
        <f t="shared" ref="I10" si="2">G10*4</f>
        <v>2546.8545454545451</v>
      </c>
      <c r="J10" s="165">
        <f>'Tariffs 2023'!AZ4</f>
        <v>0</v>
      </c>
      <c r="K10" s="165">
        <f>'Tariffs 2023'!BA4</f>
        <v>0</v>
      </c>
      <c r="L10" s="165">
        <f>'Tariffs 2023'!BB4</f>
        <v>0</v>
      </c>
      <c r="M10" s="165">
        <f>'Tariffs 2023'!BC4</f>
        <v>0</v>
      </c>
      <c r="N10" s="166">
        <f t="shared" ref="N10" si="3">I10</f>
        <v>2546.8545454545451</v>
      </c>
      <c r="O10" s="166">
        <f t="shared" ref="O10" si="4">I10-(H10*M10/100)</f>
        <v>2546.8545454545451</v>
      </c>
      <c r="P10" s="167">
        <f t="shared" ref="P10:Q10" si="5">N10*1.1</f>
        <v>2801.54</v>
      </c>
      <c r="Q10" s="167">
        <f t="shared" si="5"/>
        <v>2801.54</v>
      </c>
      <c r="R10" s="244"/>
      <c r="S10" s="244"/>
      <c r="T10" s="244"/>
      <c r="U10" s="244"/>
      <c r="V10" s="244"/>
      <c r="W10" s="244"/>
      <c r="X10" s="244"/>
      <c r="Y10" s="244"/>
      <c r="Z10" s="244"/>
      <c r="AA10" s="244"/>
      <c r="AB10" s="244"/>
      <c r="AC10" s="244"/>
    </row>
    <row r="11" spans="1:29" x14ac:dyDescent="0.15">
      <c r="A11" s="168" t="str">
        <f>'Tariffs 2023'!K5</f>
        <v>CovaU</v>
      </c>
      <c r="B11" s="143">
        <f>'Tariffs 2023'!G5</f>
        <v>43700</v>
      </c>
      <c r="C11" s="43">
        <f>IF('Tariffs 2023'!BP5=0,91*'Tariffs 2023'!M5/100,(91*'Tariffs 2023'!M5/100)+'Tariffs 2023'!BP5/4)</f>
        <v>94.11881818181817</v>
      </c>
      <c r="D11" s="43">
        <f>$C$5*'Tariffs 2023'!N5/100</f>
        <v>616.49181818181819</v>
      </c>
      <c r="E11" s="43">
        <v>0</v>
      </c>
      <c r="F11" s="43">
        <v>0</v>
      </c>
      <c r="G11" s="43">
        <f t="shared" ref="G11" si="6">SUM(C11:F11)</f>
        <v>710.61063636363633</v>
      </c>
      <c r="H11" s="164">
        <f t="shared" ref="H11" si="7">(G11-C11)*4</f>
        <v>2465.9672727272728</v>
      </c>
      <c r="I11" s="164">
        <f t="shared" ref="I11" si="8">G11*4</f>
        <v>2842.4425454545453</v>
      </c>
      <c r="J11" s="165">
        <f>'Tariffs 2023'!AZ5</f>
        <v>0</v>
      </c>
      <c r="K11" s="165">
        <f>'Tariffs 2023'!BA5</f>
        <v>5</v>
      </c>
      <c r="L11" s="165">
        <f>'Tariffs 2023'!BB5</f>
        <v>0</v>
      </c>
      <c r="M11" s="165">
        <f>'Tariffs 2023'!BC5</f>
        <v>0</v>
      </c>
      <c r="N11" s="166">
        <f>I11-(H11*K11/100)</f>
        <v>2719.1441818181816</v>
      </c>
      <c r="O11" s="166">
        <f>N11</f>
        <v>2719.1441818181816</v>
      </c>
      <c r="P11" s="167">
        <f>N11*1.1</f>
        <v>2991.0585999999998</v>
      </c>
      <c r="Q11" s="167">
        <f>O11*1.1</f>
        <v>2991.0585999999998</v>
      </c>
      <c r="R11" s="244"/>
      <c r="S11" s="244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</row>
    <row r="12" spans="1:29" customFormat="1" x14ac:dyDescent="0.1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</row>
    <row r="13" spans="1:29" customFormat="1" ht="14" thickBot="1" x14ac:dyDescent="0.2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</row>
    <row r="14" spans="1:29" ht="14" x14ac:dyDescent="0.15">
      <c r="A14" s="188" t="s">
        <v>344</v>
      </c>
      <c r="B14" s="100"/>
      <c r="C14" s="100"/>
      <c r="D14" s="182"/>
      <c r="E14" s="182"/>
      <c r="F14" s="182"/>
      <c r="G14" s="182"/>
      <c r="H14" s="182"/>
      <c r="I14" s="182"/>
      <c r="J14" s="182"/>
      <c r="K14" s="100"/>
      <c r="L14" s="100"/>
      <c r="M14" s="100"/>
      <c r="N14" s="100"/>
      <c r="O14" s="100"/>
      <c r="P14" s="100"/>
      <c r="Q14" s="100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</row>
    <row r="15" spans="1:29" ht="14" x14ac:dyDescent="0.15">
      <c r="A15" s="102" t="s">
        <v>8</v>
      </c>
      <c r="B15" s="103"/>
      <c r="C15" s="115">
        <v>2265</v>
      </c>
      <c r="D15" s="183"/>
      <c r="E15" s="183"/>
      <c r="F15" s="183"/>
      <c r="G15" s="183"/>
      <c r="H15" s="183"/>
      <c r="I15" s="183"/>
      <c r="J15" s="183"/>
      <c r="K15" s="103"/>
      <c r="L15" s="103"/>
      <c r="M15" s="103"/>
      <c r="N15" s="103"/>
      <c r="O15" s="103"/>
      <c r="P15" s="103"/>
      <c r="Q15" s="103"/>
      <c r="R15" s="244"/>
      <c r="S15" s="244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</row>
    <row r="16" spans="1:29" ht="14" x14ac:dyDescent="0.15">
      <c r="A16" s="102" t="s">
        <v>347</v>
      </c>
      <c r="B16" s="103"/>
      <c r="C16" s="110">
        <v>0.6</v>
      </c>
      <c r="D16" s="183"/>
      <c r="E16" s="183"/>
      <c r="F16" s="183"/>
      <c r="G16" s="183"/>
      <c r="H16" s="183"/>
      <c r="I16" s="183"/>
      <c r="J16" s="183"/>
      <c r="K16" s="103"/>
      <c r="L16" s="103"/>
      <c r="M16" s="103"/>
      <c r="N16" s="103"/>
      <c r="O16" s="103"/>
      <c r="P16" s="103"/>
      <c r="Q16" s="103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</row>
    <row r="17" spans="1:29" ht="14" x14ac:dyDescent="0.15">
      <c r="A17" s="102" t="s">
        <v>348</v>
      </c>
      <c r="B17" s="103"/>
      <c r="C17" s="110">
        <v>0.4</v>
      </c>
      <c r="D17" s="183"/>
      <c r="E17" s="183"/>
      <c r="F17" s="183"/>
      <c r="G17" s="183"/>
      <c r="H17" s="183"/>
      <c r="I17" s="183"/>
      <c r="J17" s="183"/>
      <c r="K17" s="103"/>
      <c r="L17" s="103"/>
      <c r="M17" s="103"/>
      <c r="N17" s="103"/>
      <c r="O17" s="103"/>
      <c r="P17" s="103"/>
      <c r="Q17" s="103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</row>
    <row r="18" spans="1:29" ht="14" x14ac:dyDescent="0.15">
      <c r="A18" s="102"/>
      <c r="B18" s="103"/>
      <c r="C18" s="103"/>
      <c r="D18" s="183"/>
      <c r="E18" s="183"/>
      <c r="F18" s="183"/>
      <c r="G18" s="183"/>
      <c r="H18" s="183"/>
      <c r="I18" s="183"/>
      <c r="J18" s="183"/>
      <c r="K18" s="103"/>
      <c r="L18" s="103"/>
      <c r="M18" s="103"/>
      <c r="N18" s="103"/>
      <c r="O18" s="103"/>
      <c r="P18" s="103"/>
      <c r="Q18" s="103"/>
      <c r="R18" s="244"/>
      <c r="S18" s="244"/>
      <c r="T18" s="244"/>
      <c r="U18" s="244"/>
      <c r="V18" s="244"/>
      <c r="W18" s="244"/>
      <c r="X18" s="244"/>
      <c r="Y18" s="244"/>
      <c r="Z18" s="244"/>
      <c r="AA18" s="244"/>
      <c r="AB18" s="244"/>
      <c r="AC18" s="244"/>
    </row>
    <row r="19" spans="1:29" ht="75" x14ac:dyDescent="0.15">
      <c r="A19" s="198" t="s">
        <v>1</v>
      </c>
      <c r="B19" s="199" t="s">
        <v>22</v>
      </c>
      <c r="C19" s="201" t="s">
        <v>19</v>
      </c>
      <c r="D19" s="201" t="s">
        <v>104</v>
      </c>
      <c r="E19" s="201" t="s">
        <v>20</v>
      </c>
      <c r="F19" s="201" t="s">
        <v>350</v>
      </c>
      <c r="G19" s="201" t="s">
        <v>151</v>
      </c>
      <c r="H19" s="201" t="s">
        <v>267</v>
      </c>
      <c r="I19" s="202" t="s">
        <v>21</v>
      </c>
      <c r="J19" s="203" t="s">
        <v>257</v>
      </c>
      <c r="K19" s="203" t="s">
        <v>258</v>
      </c>
      <c r="L19" s="203" t="s">
        <v>259</v>
      </c>
      <c r="M19" s="203" t="s">
        <v>260</v>
      </c>
      <c r="N19" s="204" t="s">
        <v>261</v>
      </c>
      <c r="O19" s="204" t="s">
        <v>262</v>
      </c>
      <c r="P19" s="204" t="s">
        <v>263</v>
      </c>
      <c r="Q19" s="204" t="s">
        <v>264</v>
      </c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</row>
    <row r="20" spans="1:29" x14ac:dyDescent="0.15">
      <c r="A20" s="168" t="str">
        <f>'Tariffs 2023'!K6</f>
        <v>Aurora Energy</v>
      </c>
      <c r="B20" s="143">
        <f>'Tariffs 2023'!G6</f>
        <v>43646</v>
      </c>
      <c r="C20" s="43">
        <f>IF('Tariffs 2023'!BP6=0,91*'Tariffs 2023'!M6/100,(91*'Tariffs 2023'!M6/100)+'Tariffs 2023'!BP6/4)</f>
        <v>111.66527272727271</v>
      </c>
      <c r="D20" s="43">
        <f>$C$15*$C$16*'Tariffs 2023'!N6/100</f>
        <v>370.01863636363635</v>
      </c>
      <c r="E20" s="43">
        <v>0</v>
      </c>
      <c r="F20" s="43">
        <f>($C$15*$C$17)*'Tariffs 2023'!W6/100</f>
        <v>160.19727272727269</v>
      </c>
      <c r="G20" s="43">
        <f>SUM(C20:F20)</f>
        <v>641.88118181818174</v>
      </c>
      <c r="H20" s="164">
        <f>(G20-C20)*4</f>
        <v>2120.863636363636</v>
      </c>
      <c r="I20" s="164">
        <f>G20*4</f>
        <v>2567.524727272727</v>
      </c>
      <c r="J20" s="165">
        <f>'Tariffs 2023'!AZ6</f>
        <v>0</v>
      </c>
      <c r="K20" s="165">
        <f>'Tariffs 2023'!BA6</f>
        <v>0</v>
      </c>
      <c r="L20" s="165">
        <f>'Tariffs 2023'!BB6</f>
        <v>0</v>
      </c>
      <c r="M20" s="165">
        <f>'Tariffs 2023'!BC6</f>
        <v>0</v>
      </c>
      <c r="N20" s="166">
        <f>I20</f>
        <v>2567.524727272727</v>
      </c>
      <c r="O20" s="166">
        <f>N20-(G20*M20/100)</f>
        <v>2567.524727272727</v>
      </c>
      <c r="P20" s="167">
        <f>N20*1.1</f>
        <v>2824.2772</v>
      </c>
      <c r="Q20" s="167">
        <f>O20*1.1</f>
        <v>2824.2772</v>
      </c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4"/>
    </row>
    <row r="21" spans="1:29" customFormat="1" ht="13" customHeight="1" x14ac:dyDescent="0.1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</row>
    <row r="22" spans="1:29" customFormat="1" ht="14" thickBot="1" x14ac:dyDescent="0.2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</row>
    <row r="23" spans="1:29" ht="14" x14ac:dyDescent="0.15">
      <c r="A23" s="188" t="s">
        <v>345</v>
      </c>
      <c r="B23" s="100"/>
      <c r="C23" s="100"/>
      <c r="D23" s="184"/>
      <c r="E23" s="184"/>
      <c r="F23" s="184"/>
      <c r="G23" s="185"/>
      <c r="H23" s="185"/>
      <c r="I23" s="185"/>
      <c r="J23" s="185"/>
      <c r="K23" s="107"/>
      <c r="L23" s="107"/>
      <c r="M23" s="107"/>
      <c r="N23" s="107"/>
      <c r="O23" s="107"/>
      <c r="P23" s="100"/>
      <c r="Q23" s="100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</row>
    <row r="24" spans="1:29" ht="14" x14ac:dyDescent="0.15">
      <c r="A24" s="102" t="s">
        <v>202</v>
      </c>
      <c r="B24" s="103"/>
      <c r="C24" s="115">
        <v>2265</v>
      </c>
      <c r="D24" s="186"/>
      <c r="E24" s="186"/>
      <c r="F24" s="186"/>
      <c r="G24" s="187"/>
      <c r="H24" s="187"/>
      <c r="I24" s="187"/>
      <c r="J24" s="187"/>
      <c r="K24" s="109"/>
      <c r="L24" s="109"/>
      <c r="M24" s="109"/>
      <c r="N24" s="109"/>
      <c r="O24" s="109"/>
      <c r="P24" s="103"/>
      <c r="Q24" s="103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</row>
    <row r="25" spans="1:29" ht="14" x14ac:dyDescent="0.15">
      <c r="A25" s="102" t="s">
        <v>347</v>
      </c>
      <c r="B25" s="103"/>
      <c r="C25" s="110">
        <v>0.4</v>
      </c>
      <c r="D25" s="186"/>
      <c r="E25" s="186"/>
      <c r="F25" s="186"/>
      <c r="G25" s="187"/>
      <c r="H25" s="187"/>
      <c r="I25" s="187"/>
      <c r="J25" s="187"/>
      <c r="K25" s="109"/>
      <c r="L25" s="109"/>
      <c r="M25" s="109"/>
      <c r="N25" s="109"/>
      <c r="O25" s="109"/>
      <c r="P25" s="103"/>
      <c r="Q25" s="103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</row>
    <row r="26" spans="1:29" ht="14" x14ac:dyDescent="0.15">
      <c r="A26" s="102" t="s">
        <v>348</v>
      </c>
      <c r="B26" s="103"/>
      <c r="C26" s="110">
        <v>0.3</v>
      </c>
      <c r="D26" s="186"/>
      <c r="E26" s="186"/>
      <c r="F26" s="186"/>
      <c r="G26" s="187"/>
      <c r="H26" s="187"/>
      <c r="I26" s="187"/>
      <c r="J26" s="187"/>
      <c r="K26" s="109"/>
      <c r="L26" s="109"/>
      <c r="M26" s="109"/>
      <c r="N26" s="109"/>
      <c r="O26" s="109"/>
      <c r="P26" s="103"/>
      <c r="Q26" s="103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</row>
    <row r="27" spans="1:29" ht="14" x14ac:dyDescent="0.15">
      <c r="A27" s="102" t="s">
        <v>349</v>
      </c>
      <c r="B27" s="103"/>
      <c r="C27" s="110">
        <v>0.3</v>
      </c>
      <c r="D27" s="186"/>
      <c r="E27" s="186"/>
      <c r="F27" s="186"/>
      <c r="G27" s="187"/>
      <c r="H27" s="187"/>
      <c r="I27" s="187"/>
      <c r="J27" s="187"/>
      <c r="K27" s="109"/>
      <c r="L27" s="109"/>
      <c r="M27" s="109"/>
      <c r="N27" s="109"/>
      <c r="O27" s="109"/>
      <c r="P27" s="103"/>
      <c r="Q27" s="103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</row>
    <row r="28" spans="1:29" ht="14" x14ac:dyDescent="0.15">
      <c r="A28" s="102"/>
      <c r="B28" s="103"/>
      <c r="C28" s="103"/>
      <c r="D28" s="186"/>
      <c r="E28" s="186"/>
      <c r="F28" s="186"/>
      <c r="G28" s="187"/>
      <c r="H28" s="187"/>
      <c r="I28" s="187"/>
      <c r="J28" s="187"/>
      <c r="K28" s="109"/>
      <c r="L28" s="109"/>
      <c r="M28" s="109"/>
      <c r="N28" s="109"/>
      <c r="O28" s="109"/>
      <c r="P28" s="103"/>
      <c r="Q28" s="103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</row>
    <row r="29" spans="1:29" ht="75" x14ac:dyDescent="0.15">
      <c r="A29" s="198" t="s">
        <v>1</v>
      </c>
      <c r="B29" s="199" t="s">
        <v>22</v>
      </c>
      <c r="C29" s="201" t="s">
        <v>19</v>
      </c>
      <c r="D29" s="201" t="s">
        <v>104</v>
      </c>
      <c r="E29" s="201" t="s">
        <v>350</v>
      </c>
      <c r="F29" s="201" t="s">
        <v>351</v>
      </c>
      <c r="G29" s="201" t="s">
        <v>151</v>
      </c>
      <c r="H29" s="201" t="s">
        <v>267</v>
      </c>
      <c r="I29" s="202" t="s">
        <v>21</v>
      </c>
      <c r="J29" s="203" t="s">
        <v>257</v>
      </c>
      <c r="K29" s="203" t="s">
        <v>258</v>
      </c>
      <c r="L29" s="203" t="s">
        <v>259</v>
      </c>
      <c r="M29" s="203" t="s">
        <v>260</v>
      </c>
      <c r="N29" s="204" t="s">
        <v>261</v>
      </c>
      <c r="O29" s="204" t="s">
        <v>262</v>
      </c>
      <c r="P29" s="204" t="s">
        <v>263</v>
      </c>
      <c r="Q29" s="204" t="s">
        <v>264</v>
      </c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</row>
    <row r="30" spans="1:29" ht="14" thickBot="1" x14ac:dyDescent="0.2">
      <c r="A30" s="55" t="str">
        <f>'Tariffs 2023'!K7</f>
        <v>Aurora Energy</v>
      </c>
      <c r="B30" s="111">
        <f>'Tariffs 2023'!G7</f>
        <v>43646</v>
      </c>
      <c r="C30" s="112">
        <f>IF('Tariffs 2023'!BP7=0,91*'Tariffs 2023'!M7/100,(91*'Tariffs 2023'!M7/100)+'Tariffs 2023'!BP7/4)</f>
        <v>133.35636363636362</v>
      </c>
      <c r="D30" s="112">
        <f>($C$24*$C$25)*'Tariffs 2023'!N7/100</f>
        <v>246.67909090909089</v>
      </c>
      <c r="E30" s="112">
        <f>($C$24*$C$26)*'Tariffs 2023'!W7/100</f>
        <v>120.14795454545454</v>
      </c>
      <c r="F30" s="112">
        <f>($C$24*$C$27)*'Tariffs 2023'!AE7/100</f>
        <v>96.73609090909089</v>
      </c>
      <c r="G30" s="112">
        <f>SUM(C30:F30)</f>
        <v>596.91949999999997</v>
      </c>
      <c r="H30" s="144">
        <f>(G30-C30)*4</f>
        <v>1854.2525454545453</v>
      </c>
      <c r="I30" s="144">
        <f>G30*4</f>
        <v>2387.6779999999999</v>
      </c>
      <c r="J30" s="163">
        <f>'Tariffs 2023'!AZ7</f>
        <v>0</v>
      </c>
      <c r="K30" s="163">
        <f>'Tariffs 2023'!BA7</f>
        <v>0</v>
      </c>
      <c r="L30" s="163">
        <f>'Tariffs 2023'!BB7</f>
        <v>0</v>
      </c>
      <c r="M30" s="163">
        <f>'Tariffs 2023'!BC7</f>
        <v>0</v>
      </c>
      <c r="N30" s="169">
        <f>I30</f>
        <v>2387.6779999999999</v>
      </c>
      <c r="O30" s="169">
        <f>N30-(G30*M30/100)</f>
        <v>2387.6779999999999</v>
      </c>
      <c r="P30" s="170">
        <f>N30*1.1</f>
        <v>2626.4458</v>
      </c>
      <c r="Q30" s="170">
        <f>O30*1.1</f>
        <v>2626.4458</v>
      </c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</row>
    <row r="31" spans="1:29" customFormat="1" x14ac:dyDescent="0.1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</row>
    <row r="32" spans="1:29" customFormat="1" ht="14" thickBot="1" x14ac:dyDescent="0.2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</row>
    <row r="33" spans="1:29" ht="14" x14ac:dyDescent="0.15">
      <c r="A33" s="99" t="s">
        <v>94</v>
      </c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</row>
    <row r="34" spans="1:29" ht="14" x14ac:dyDescent="0.15">
      <c r="A34" s="102" t="s">
        <v>8</v>
      </c>
      <c r="B34" s="103"/>
      <c r="C34" s="115">
        <v>2265</v>
      </c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</row>
    <row r="35" spans="1:29" ht="14" x14ac:dyDescent="0.15">
      <c r="A35" s="102" t="s">
        <v>112</v>
      </c>
      <c r="B35" s="103"/>
      <c r="C35" s="110">
        <v>0.6</v>
      </c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</row>
    <row r="36" spans="1:29" ht="14" x14ac:dyDescent="0.15">
      <c r="A36" s="102" t="s">
        <v>80</v>
      </c>
      <c r="B36" s="103"/>
      <c r="C36" s="110">
        <v>0.4</v>
      </c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</row>
    <row r="37" spans="1:29" ht="14" x14ac:dyDescent="0.15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</row>
    <row r="38" spans="1:29" ht="75" x14ac:dyDescent="0.15">
      <c r="A38" s="198" t="s">
        <v>1</v>
      </c>
      <c r="B38" s="200" t="s">
        <v>22</v>
      </c>
      <c r="C38" s="200" t="s">
        <v>19</v>
      </c>
      <c r="D38" s="201" t="s">
        <v>104</v>
      </c>
      <c r="E38" s="201" t="s">
        <v>20</v>
      </c>
      <c r="F38" s="201" t="s">
        <v>108</v>
      </c>
      <c r="G38" s="201" t="s">
        <v>151</v>
      </c>
      <c r="H38" s="201" t="s">
        <v>267</v>
      </c>
      <c r="I38" s="202" t="s">
        <v>21</v>
      </c>
      <c r="J38" s="203" t="s">
        <v>257</v>
      </c>
      <c r="K38" s="203" t="s">
        <v>258</v>
      </c>
      <c r="L38" s="203" t="s">
        <v>259</v>
      </c>
      <c r="M38" s="203" t="s">
        <v>260</v>
      </c>
      <c r="N38" s="204" t="s">
        <v>261</v>
      </c>
      <c r="O38" s="204" t="s">
        <v>262</v>
      </c>
      <c r="P38" s="204" t="s">
        <v>263</v>
      </c>
      <c r="Q38" s="204" t="s">
        <v>264</v>
      </c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</row>
    <row r="39" spans="1:29" x14ac:dyDescent="0.15">
      <c r="A39" s="168" t="str">
        <f>'Tariffs 2023'!K8</f>
        <v>Aurora Energy</v>
      </c>
      <c r="B39" s="143">
        <f>'Tariffs 2023'!G8</f>
        <v>43646</v>
      </c>
      <c r="C39" s="43">
        <f>IF('Tariffs 2023'!BP8=0,91*'Tariffs 2023'!M8/100,(91*'Tariffs 2023'!M8/100)+'Tariffs 2023'!BP8/4)</f>
        <v>104.559</v>
      </c>
      <c r="D39" s="43">
        <f>($C$34*$C$35)*'Tariffs 2023'!N8/100</f>
        <v>447.23454545454547</v>
      </c>
      <c r="E39" s="43">
        <v>0</v>
      </c>
      <c r="F39" s="43">
        <f>($C$34*$C$36)*'Tariffs 2023'!W8/100</f>
        <v>138.78272727272727</v>
      </c>
      <c r="G39" s="43">
        <f>SUM(C39:F39)</f>
        <v>690.57627272727268</v>
      </c>
      <c r="H39" s="179">
        <f>(G39-C39)*4</f>
        <v>2344.0690909090908</v>
      </c>
      <c r="I39" s="179">
        <f>G39*4</f>
        <v>2762.3050909090907</v>
      </c>
      <c r="J39" s="165">
        <f>'Tariffs 2023'!AZ8</f>
        <v>0</v>
      </c>
      <c r="K39" s="165">
        <f>'Tariffs 2023'!BA8</f>
        <v>0</v>
      </c>
      <c r="L39" s="165">
        <f>'Tariffs 2023'!BB8</f>
        <v>0</v>
      </c>
      <c r="M39" s="165">
        <f>'Tariffs 2023'!BC8</f>
        <v>0</v>
      </c>
      <c r="N39" s="166">
        <f>I39</f>
        <v>2762.3050909090907</v>
      </c>
      <c r="O39" s="166">
        <f>N39-(G39*M39/100)</f>
        <v>2762.3050909090907</v>
      </c>
      <c r="P39" s="167">
        <f t="shared" ref="P39:Q40" si="9">N39*1.1</f>
        <v>3038.5356000000002</v>
      </c>
      <c r="Q39" s="167">
        <f t="shared" si="9"/>
        <v>3038.5356000000002</v>
      </c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</row>
    <row r="40" spans="1:29" x14ac:dyDescent="0.15">
      <c r="A40" s="168" t="str">
        <f>'Tariffs 2023'!K9</f>
        <v>1st Energy</v>
      </c>
      <c r="B40" s="143">
        <f>'Tariffs 2023'!G9</f>
        <v>43652</v>
      </c>
      <c r="C40" s="43">
        <f>IF('Tariffs 2023'!BP9=0,91*'Tariffs 2023'!M9/100,(91*'Tariffs 2023'!M9/100)+'Tariffs 2023'!BP9/4)</f>
        <v>104.46799999999999</v>
      </c>
      <c r="D40" s="43">
        <f>($C$34*$C$35)*'Tariffs 2023'!N9/100</f>
        <v>447.11099999999999</v>
      </c>
      <c r="E40" s="43">
        <v>0</v>
      </c>
      <c r="F40" s="43">
        <f>($C$34*$C$36)*'Tariffs 2023'!W9/100</f>
        <v>138.61799999999997</v>
      </c>
      <c r="G40" s="43">
        <f>SUM(C40:F40)</f>
        <v>690.19699999999989</v>
      </c>
      <c r="H40" s="179">
        <f>(G40-C40)*4</f>
        <v>2342.9159999999997</v>
      </c>
      <c r="I40" s="179">
        <f>G40*4</f>
        <v>2760.7879999999996</v>
      </c>
      <c r="J40" s="165">
        <f>'Tariffs 2023'!AZ9</f>
        <v>0</v>
      </c>
      <c r="K40" s="165">
        <f>'Tariffs 2023'!BA9</f>
        <v>0</v>
      </c>
      <c r="L40" s="165">
        <f>'Tariffs 2023'!BB9</f>
        <v>0</v>
      </c>
      <c r="M40" s="165">
        <f>'Tariffs 2023'!BC9</f>
        <v>0</v>
      </c>
      <c r="N40" s="166">
        <f>I40</f>
        <v>2760.7879999999996</v>
      </c>
      <c r="O40" s="166">
        <f>I40-(H40*M40/100)</f>
        <v>2760.7879999999996</v>
      </c>
      <c r="P40" s="167">
        <f t="shared" si="9"/>
        <v>3036.8667999999998</v>
      </c>
      <c r="Q40" s="167">
        <f t="shared" si="9"/>
        <v>3036.8667999999998</v>
      </c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4"/>
    </row>
    <row r="41" spans="1:29" customFormat="1" x14ac:dyDescent="0.15">
      <c r="A41" s="168" t="str">
        <f>'Tariffs 2023'!K10</f>
        <v>Energy Locals</v>
      </c>
      <c r="B41" s="143">
        <f>'Tariffs 2023'!G10</f>
        <v>43694</v>
      </c>
      <c r="C41" s="43">
        <f>IF('Tariffs 2023'!BP10=0,91*'Tariffs 2023'!M10/100,(91*'Tariffs 2023'!M10/100)+'Tariffs 2023'!BP10/4)</f>
        <v>137.19999999999999</v>
      </c>
      <c r="D41" s="43">
        <f>($C$34*$C$35)*'Tariffs 2023'!N10/100</f>
        <v>395.34545454545457</v>
      </c>
      <c r="E41" s="43">
        <v>0</v>
      </c>
      <c r="F41" s="43">
        <f>($C$34*$C$36)*'Tariffs 2023'!W10/100</f>
        <v>156.49090909090907</v>
      </c>
      <c r="G41" s="43">
        <f>SUM(C41:F41)</f>
        <v>689.0363636363636</v>
      </c>
      <c r="H41" s="179">
        <f>(G41-C41)*4</f>
        <v>2207.3454545454542</v>
      </c>
      <c r="I41" s="179">
        <f>G41*4</f>
        <v>2756.1454545454544</v>
      </c>
      <c r="J41" s="165">
        <f>'Tariffs 2023'!AZ10</f>
        <v>0</v>
      </c>
      <c r="K41" s="165">
        <f>'Tariffs 2023'!BA10</f>
        <v>0</v>
      </c>
      <c r="L41" s="165">
        <f>'Tariffs 2023'!BB10</f>
        <v>0</v>
      </c>
      <c r="M41" s="165">
        <f>'Tariffs 2023'!BC10</f>
        <v>0</v>
      </c>
      <c r="N41" s="166">
        <f>I41</f>
        <v>2756.1454545454544</v>
      </c>
      <c r="O41" s="166">
        <f>I41-(H41*M41/100)</f>
        <v>2756.1454545454544</v>
      </c>
      <c r="P41" s="167">
        <f t="shared" ref="P41:P42" si="10">N41*1.1</f>
        <v>3031.76</v>
      </c>
      <c r="Q41" s="167">
        <f t="shared" ref="Q41:Q42" si="11">O41*1.1</f>
        <v>3031.76</v>
      </c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</row>
    <row r="42" spans="1:29" customFormat="1" x14ac:dyDescent="0.15">
      <c r="A42" s="168" t="str">
        <f>'Tariffs 2023'!K11</f>
        <v>CovaU</v>
      </c>
      <c r="B42" s="143">
        <f>'Tariffs 2023'!G11</f>
        <v>43700</v>
      </c>
      <c r="C42" s="43">
        <f>IF('Tariffs 2023'!BP11=0,91*'Tariffs 2023'!M11/100,(91*'Tariffs 2023'!M11/100)+'Tariffs 2023'!BP11/4)</f>
        <v>104.559</v>
      </c>
      <c r="D42" s="43">
        <f>($C$34*$C$35)*'Tariffs 2023'!N11/100</f>
        <v>447.23454545454547</v>
      </c>
      <c r="E42" s="43">
        <v>0</v>
      </c>
      <c r="F42" s="43">
        <f>($C$34*$C$36)*'Tariffs 2023'!W11/100</f>
        <v>138.78272727272727</v>
      </c>
      <c r="G42" s="43">
        <f>SUM(C42:F42)</f>
        <v>690.57627272727268</v>
      </c>
      <c r="H42" s="179">
        <f>(G42-C42)*4</f>
        <v>2344.0690909090908</v>
      </c>
      <c r="I42" s="179">
        <f>G42*4</f>
        <v>2762.3050909090907</v>
      </c>
      <c r="J42" s="165">
        <f>'Tariffs 2023'!AZ11</f>
        <v>0</v>
      </c>
      <c r="K42" s="165">
        <f>'Tariffs 2023'!BA11</f>
        <v>5</v>
      </c>
      <c r="L42" s="165">
        <f>'Tariffs 2023'!BB11</f>
        <v>0</v>
      </c>
      <c r="M42" s="165">
        <f>'Tariffs 2023'!BC11</f>
        <v>0</v>
      </c>
      <c r="N42" s="166">
        <f>I42-(H42*K42/100)</f>
        <v>2645.1016363636363</v>
      </c>
      <c r="O42" s="166">
        <f>N42</f>
        <v>2645.1016363636363</v>
      </c>
      <c r="P42" s="167">
        <f t="shared" si="10"/>
        <v>2909.6118000000001</v>
      </c>
      <c r="Q42" s="167">
        <f t="shared" si="11"/>
        <v>2909.6118000000001</v>
      </c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</row>
    <row r="43" spans="1:29" customFormat="1" x14ac:dyDescent="0.1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</row>
    <row r="44" spans="1:29" customFormat="1" x14ac:dyDescent="0.1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</row>
    <row r="45" spans="1:29" customFormat="1" x14ac:dyDescent="0.1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</row>
    <row r="46" spans="1:29" customFormat="1" x14ac:dyDescent="0.1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</row>
    <row r="47" spans="1:29" customFormat="1" x14ac:dyDescent="0.1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4"/>
    </row>
    <row r="48" spans="1:29" customFormat="1" x14ac:dyDescent="0.1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</row>
    <row r="49" spans="1:29" customFormat="1" x14ac:dyDescent="0.1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</row>
    <row r="50" spans="1:29" customFormat="1" x14ac:dyDescent="0.1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</row>
    <row r="51" spans="1:29" customFormat="1" x14ac:dyDescent="0.1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</row>
    <row r="52" spans="1:29" customFormat="1" x14ac:dyDescent="0.1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</row>
    <row r="53" spans="1:29" customFormat="1" x14ac:dyDescent="0.15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</row>
    <row r="54" spans="1:29" customFormat="1" x14ac:dyDescent="0.15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</row>
    <row r="55" spans="1:29" customFormat="1" x14ac:dyDescent="0.15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</row>
    <row r="56" spans="1:29" customFormat="1" x14ac:dyDescent="0.15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</row>
    <row r="57" spans="1:29" customFormat="1" x14ac:dyDescent="0.15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</row>
    <row r="58" spans="1:29" customFormat="1" x14ac:dyDescent="0.15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</row>
    <row r="59" spans="1:29" customFormat="1" x14ac:dyDescent="0.15">
      <c r="A59" s="244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</row>
    <row r="60" spans="1:29" customFormat="1" x14ac:dyDescent="0.15">
      <c r="A60" s="244"/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</row>
    <row r="61" spans="1:29" customFormat="1" x14ac:dyDescent="0.15">
      <c r="A61" s="244"/>
      <c r="B61" s="244"/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</row>
    <row r="62" spans="1:29" customFormat="1" x14ac:dyDescent="0.15">
      <c r="A62" s="244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</row>
    <row r="63" spans="1:29" customFormat="1" x14ac:dyDescent="0.15">
      <c r="A63" s="244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</row>
    <row r="64" spans="1:29" customFormat="1" x14ac:dyDescent="0.15">
      <c r="A64" s="244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</row>
    <row r="65" spans="1:29" customFormat="1" x14ac:dyDescent="0.15">
      <c r="A65" s="244"/>
      <c r="B65" s="244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</row>
    <row r="66" spans="1:29" customFormat="1" x14ac:dyDescent="0.15">
      <c r="A66" s="244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</row>
    <row r="67" spans="1:29" customFormat="1" x14ac:dyDescent="0.15">
      <c r="A67" s="244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</row>
    <row r="68" spans="1:29" customFormat="1" x14ac:dyDescent="0.15">
      <c r="A68" s="244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</row>
    <row r="69" spans="1:29" customFormat="1" x14ac:dyDescent="0.15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</row>
    <row r="70" spans="1:29" customFormat="1" x14ac:dyDescent="0.15">
      <c r="A70" s="244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</row>
    <row r="71" spans="1:29" customFormat="1" x14ac:dyDescent="0.15">
      <c r="A71" s="244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</row>
    <row r="72" spans="1:29" customFormat="1" x14ac:dyDescent="0.15">
      <c r="A72" s="244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</row>
    <row r="73" spans="1:29" customFormat="1" x14ac:dyDescent="0.15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</row>
    <row r="74" spans="1:29" customFormat="1" x14ac:dyDescent="0.15"/>
    <row r="75" spans="1:29" customFormat="1" x14ac:dyDescent="0.15"/>
    <row r="76" spans="1:29" customFormat="1" x14ac:dyDescent="0.15"/>
    <row r="77" spans="1:29" customFormat="1" x14ac:dyDescent="0.15"/>
    <row r="78" spans="1:29" customFormat="1" x14ac:dyDescent="0.15"/>
    <row r="79" spans="1:29" customFormat="1" x14ac:dyDescent="0.15"/>
    <row r="80" spans="1:29" customFormat="1" x14ac:dyDescent="0.15"/>
    <row r="81" customFormat="1" x14ac:dyDescent="0.15"/>
    <row r="82" customFormat="1" x14ac:dyDescent="0.15"/>
    <row r="83" customFormat="1" x14ac:dyDescent="0.15"/>
    <row r="84" customFormat="1" x14ac:dyDescent="0.15"/>
    <row r="85" customFormat="1" x14ac:dyDescent="0.15"/>
    <row r="86" customFormat="1" x14ac:dyDescent="0.15"/>
    <row r="87" customFormat="1" x14ac:dyDescent="0.15"/>
    <row r="88" customFormat="1" x14ac:dyDescent="0.15"/>
    <row r="89" customFormat="1" x14ac:dyDescent="0.15"/>
    <row r="90" customFormat="1" x14ac:dyDescent="0.15"/>
    <row r="91" customFormat="1" x14ac:dyDescent="0.15"/>
    <row r="92" customFormat="1" x14ac:dyDescent="0.15"/>
    <row r="93" customFormat="1" x14ac:dyDescent="0.15"/>
    <row r="94" customFormat="1" x14ac:dyDescent="0.15"/>
    <row r="95" customFormat="1" x14ac:dyDescent="0.15"/>
    <row r="96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</sheetData>
  <sheetProtection algorithmName="SHA-512" hashValue="kFctoBDULQUlemlML8ixCcL+bs71xUtYMchBiMg7ymRGzV+ZC8TkF1gly3dwEwITqEtkaIHWfYQQyVn4NUQlaw==" saltValue="i04LgrgndZARVtEktdGMoQ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3A535-FCCB-5E42-8375-6D4618C5E975}">
  <sheetPr codeName="Sheet14"/>
  <dimension ref="A1:BZ21"/>
  <sheetViews>
    <sheetView zoomScaleNormal="100" workbookViewId="0">
      <selection activeCell="A8" sqref="A8:AR8"/>
    </sheetView>
  </sheetViews>
  <sheetFormatPr baseColWidth="10" defaultRowHeight="13" x14ac:dyDescent="0.15"/>
  <cols>
    <col min="11" max="11" width="13.6640625" customWidth="1"/>
    <col min="13" max="14" width="13.83203125" bestFit="1" customWidth="1"/>
  </cols>
  <sheetData>
    <row r="1" spans="1:78" ht="84" x14ac:dyDescent="0.15">
      <c r="A1" s="80" t="s">
        <v>56</v>
      </c>
      <c r="B1" s="80" t="s">
        <v>273</v>
      </c>
      <c r="C1" s="81" t="s">
        <v>274</v>
      </c>
      <c r="D1" s="82" t="s">
        <v>275</v>
      </c>
      <c r="E1" s="82" t="s">
        <v>276</v>
      </c>
      <c r="F1" s="82" t="s">
        <v>277</v>
      </c>
      <c r="G1" s="80" t="s">
        <v>278</v>
      </c>
      <c r="H1" s="83" t="s">
        <v>279</v>
      </c>
      <c r="I1" s="83" t="s">
        <v>280</v>
      </c>
      <c r="J1" s="83" t="s">
        <v>281</v>
      </c>
      <c r="K1" s="82" t="s">
        <v>1</v>
      </c>
      <c r="L1" s="152" t="s">
        <v>282</v>
      </c>
      <c r="M1" s="153" t="s">
        <v>3</v>
      </c>
      <c r="N1" s="154" t="s">
        <v>283</v>
      </c>
      <c r="O1" s="86" t="s">
        <v>89</v>
      </c>
      <c r="P1" s="86" t="s">
        <v>284</v>
      </c>
      <c r="Q1" s="154" t="s">
        <v>285</v>
      </c>
      <c r="R1" s="86" t="s">
        <v>286</v>
      </c>
      <c r="S1" s="154" t="s">
        <v>287</v>
      </c>
      <c r="T1" s="86" t="s">
        <v>288</v>
      </c>
      <c r="U1" s="154" t="s">
        <v>289</v>
      </c>
      <c r="V1" s="155" t="s">
        <v>290</v>
      </c>
      <c r="W1" s="156" t="s">
        <v>291</v>
      </c>
      <c r="X1" s="88" t="s">
        <v>292</v>
      </c>
      <c r="Y1" s="157" t="s">
        <v>293</v>
      </c>
      <c r="Z1" s="157" t="s">
        <v>294</v>
      </c>
      <c r="AA1" s="157" t="s">
        <v>295</v>
      </c>
      <c r="AB1" s="157" t="s">
        <v>296</v>
      </c>
      <c r="AC1" s="157" t="s">
        <v>297</v>
      </c>
      <c r="AD1" s="156" t="s">
        <v>298</v>
      </c>
      <c r="AE1" s="158" t="s">
        <v>299</v>
      </c>
      <c r="AF1" s="90" t="s">
        <v>300</v>
      </c>
      <c r="AG1" s="90" t="s">
        <v>301</v>
      </c>
      <c r="AH1" s="159" t="s">
        <v>302</v>
      </c>
      <c r="AI1" s="91" t="s">
        <v>303</v>
      </c>
      <c r="AJ1" s="91" t="s">
        <v>304</v>
      </c>
      <c r="AK1" s="159" t="s">
        <v>305</v>
      </c>
      <c r="AL1" s="160" t="s">
        <v>306</v>
      </c>
      <c r="AM1" s="161" t="s">
        <v>307</v>
      </c>
      <c r="AN1" s="161" t="s">
        <v>308</v>
      </c>
      <c r="AO1" s="92" t="s">
        <v>309</v>
      </c>
      <c r="AP1" s="93" t="s">
        <v>310</v>
      </c>
      <c r="AQ1" s="93" t="s">
        <v>311</v>
      </c>
      <c r="AR1" s="94" t="s">
        <v>312</v>
      </c>
      <c r="AS1" s="95" t="s">
        <v>313</v>
      </c>
      <c r="AT1" s="96" t="s">
        <v>314</v>
      </c>
      <c r="AU1" s="162" t="s">
        <v>315</v>
      </c>
      <c r="AV1" s="162" t="s">
        <v>316</v>
      </c>
      <c r="AW1" s="162" t="s">
        <v>317</v>
      </c>
      <c r="AX1" s="145" t="s">
        <v>318</v>
      </c>
      <c r="AY1" s="146" t="s">
        <v>319</v>
      </c>
      <c r="AZ1" s="147" t="s">
        <v>320</v>
      </c>
      <c r="BA1" s="148" t="s">
        <v>321</v>
      </c>
      <c r="BB1" s="147" t="s">
        <v>322</v>
      </c>
      <c r="BC1" s="148" t="s">
        <v>323</v>
      </c>
      <c r="BD1" s="147" t="s">
        <v>324</v>
      </c>
      <c r="BE1" s="148" t="s">
        <v>325</v>
      </c>
      <c r="BF1" s="150" t="s">
        <v>326</v>
      </c>
      <c r="BG1" s="151" t="s">
        <v>327</v>
      </c>
      <c r="BH1" s="150" t="s">
        <v>268</v>
      </c>
      <c r="BI1" s="151" t="s">
        <v>269</v>
      </c>
      <c r="BJ1" s="147" t="s">
        <v>328</v>
      </c>
      <c r="BK1" s="149" t="s">
        <v>329</v>
      </c>
      <c r="BL1" s="83" t="s">
        <v>330</v>
      </c>
      <c r="BM1" s="83" t="s">
        <v>331</v>
      </c>
      <c r="BN1" s="83" t="s">
        <v>332</v>
      </c>
      <c r="BO1" s="83" t="s">
        <v>333</v>
      </c>
      <c r="BP1" s="83" t="s">
        <v>334</v>
      </c>
      <c r="BQ1" s="83" t="s">
        <v>270</v>
      </c>
      <c r="BR1" s="83" t="s">
        <v>271</v>
      </c>
      <c r="BS1" s="83" t="s">
        <v>272</v>
      </c>
      <c r="BT1" s="81" t="s">
        <v>335</v>
      </c>
      <c r="BU1" s="81" t="s">
        <v>336</v>
      </c>
      <c r="BV1" s="83" t="s">
        <v>337</v>
      </c>
      <c r="BW1" s="83" t="s">
        <v>338</v>
      </c>
      <c r="BX1" s="81" t="s">
        <v>339</v>
      </c>
      <c r="BY1" s="83" t="s">
        <v>340</v>
      </c>
      <c r="BZ1" s="80" t="s">
        <v>341</v>
      </c>
    </row>
    <row r="2" spans="1:78" ht="13" customHeight="1" x14ac:dyDescent="0.15">
      <c r="A2" s="72">
        <v>1769</v>
      </c>
      <c r="B2" s="196">
        <v>42649</v>
      </c>
      <c r="C2" s="74" t="s">
        <v>229</v>
      </c>
      <c r="D2" s="138" t="s">
        <v>230</v>
      </c>
      <c r="E2" s="75"/>
      <c r="F2" s="75" t="s">
        <v>231</v>
      </c>
      <c r="G2" s="76">
        <v>42551</v>
      </c>
      <c r="H2" s="77" t="s">
        <v>232</v>
      </c>
      <c r="I2" s="77" t="s">
        <v>233</v>
      </c>
      <c r="J2" s="77"/>
      <c r="K2" s="75" t="s">
        <v>234</v>
      </c>
      <c r="L2" s="75" t="s">
        <v>235</v>
      </c>
      <c r="M2" s="140">
        <v>86.54</v>
      </c>
      <c r="N2" s="140">
        <v>24.17</v>
      </c>
      <c r="O2" s="75"/>
      <c r="P2" s="75"/>
      <c r="Q2" s="140" t="s">
        <v>236</v>
      </c>
      <c r="R2" s="78"/>
      <c r="S2" s="140" t="s">
        <v>236</v>
      </c>
      <c r="T2" s="75"/>
      <c r="U2" s="140" t="s">
        <v>236</v>
      </c>
      <c r="V2" s="140" t="s">
        <v>236</v>
      </c>
      <c r="W2" s="140" t="s">
        <v>236</v>
      </c>
      <c r="X2" s="75"/>
      <c r="Y2" s="130"/>
      <c r="Z2" s="130"/>
      <c r="AA2" s="130"/>
      <c r="AB2" s="130"/>
      <c r="AC2" s="130"/>
      <c r="AD2" s="140" t="s">
        <v>236</v>
      </c>
      <c r="AE2" s="140" t="s">
        <v>236</v>
      </c>
      <c r="AF2" s="75"/>
      <c r="AG2" s="75"/>
      <c r="AH2" s="140" t="s">
        <v>236</v>
      </c>
      <c r="AI2" s="75"/>
      <c r="AJ2" s="75"/>
      <c r="AK2" s="140" t="s">
        <v>236</v>
      </c>
      <c r="AL2" s="75"/>
      <c r="AM2" s="140" t="s">
        <v>236</v>
      </c>
      <c r="AN2" s="140" t="s">
        <v>236</v>
      </c>
      <c r="AO2" s="75" t="s">
        <v>237</v>
      </c>
      <c r="AP2" s="77" t="s">
        <v>233</v>
      </c>
      <c r="AQ2" s="77"/>
      <c r="AR2" s="77"/>
      <c r="AS2" s="79"/>
      <c r="AT2" s="77">
        <v>8.4710000000000001</v>
      </c>
      <c r="AU2" s="77"/>
      <c r="AV2" s="77"/>
      <c r="AW2" s="77"/>
      <c r="AX2" s="77" t="s">
        <v>238</v>
      </c>
      <c r="AY2" s="75"/>
      <c r="AZ2" s="77">
        <v>0</v>
      </c>
      <c r="BA2" s="77">
        <v>0</v>
      </c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77">
        <v>0</v>
      </c>
      <c r="BK2" s="77">
        <v>0</v>
      </c>
      <c r="BL2" s="77"/>
      <c r="BM2" s="77" t="s">
        <v>233</v>
      </c>
      <c r="BN2" s="77"/>
      <c r="BO2" s="141" t="s">
        <v>239</v>
      </c>
      <c r="BP2" s="77"/>
      <c r="BQ2" s="77"/>
      <c r="BR2" s="77"/>
      <c r="BS2" s="77"/>
      <c r="BT2" s="75" t="s">
        <v>240</v>
      </c>
      <c r="BU2" s="142" t="s">
        <v>241</v>
      </c>
      <c r="BV2" s="77">
        <v>20</v>
      </c>
      <c r="BW2" s="77" t="s">
        <v>242</v>
      </c>
      <c r="BX2" s="75"/>
      <c r="BY2" s="75" t="s">
        <v>243</v>
      </c>
      <c r="BZ2" s="75" t="s">
        <v>244</v>
      </c>
    </row>
    <row r="3" spans="1:78" ht="13" customHeight="1" x14ac:dyDescent="0.15">
      <c r="A3" s="72">
        <v>9850</v>
      </c>
      <c r="B3" s="196">
        <v>42649</v>
      </c>
      <c r="C3" s="74" t="s">
        <v>229</v>
      </c>
      <c r="D3" s="138" t="s">
        <v>230</v>
      </c>
      <c r="E3" s="75"/>
      <c r="F3" s="75" t="s">
        <v>231</v>
      </c>
      <c r="G3" s="76">
        <v>42544</v>
      </c>
      <c r="H3" s="77" t="s">
        <v>232</v>
      </c>
      <c r="I3" s="77" t="s">
        <v>233</v>
      </c>
      <c r="J3" s="77"/>
      <c r="K3" s="75" t="s">
        <v>228</v>
      </c>
      <c r="L3" s="138" t="s">
        <v>254</v>
      </c>
      <c r="M3" s="140">
        <v>86.53</v>
      </c>
      <c r="N3" s="140">
        <v>24.17</v>
      </c>
      <c r="O3" s="75"/>
      <c r="P3" s="75"/>
      <c r="Q3" s="140" t="s">
        <v>236</v>
      </c>
      <c r="R3" s="78"/>
      <c r="S3" s="140" t="s">
        <v>236</v>
      </c>
      <c r="T3" s="75"/>
      <c r="U3" s="140" t="s">
        <v>236</v>
      </c>
      <c r="V3" s="140" t="s">
        <v>236</v>
      </c>
      <c r="W3" s="140" t="s">
        <v>236</v>
      </c>
      <c r="X3" s="75"/>
      <c r="Y3" s="130"/>
      <c r="Z3" s="130"/>
      <c r="AA3" s="130"/>
      <c r="AB3" s="130"/>
      <c r="AC3" s="130"/>
      <c r="AD3" s="140" t="s">
        <v>236</v>
      </c>
      <c r="AE3" s="140" t="s">
        <v>236</v>
      </c>
      <c r="AF3" s="75"/>
      <c r="AG3" s="75"/>
      <c r="AH3" s="140" t="s">
        <v>236</v>
      </c>
      <c r="AI3" s="75"/>
      <c r="AJ3" s="75"/>
      <c r="AK3" s="140" t="s">
        <v>236</v>
      </c>
      <c r="AL3" s="75"/>
      <c r="AM3" s="140" t="s">
        <v>236</v>
      </c>
      <c r="AN3" s="140" t="s">
        <v>236</v>
      </c>
      <c r="AO3" s="75" t="s">
        <v>237</v>
      </c>
      <c r="AP3" s="77" t="s">
        <v>233</v>
      </c>
      <c r="AQ3" s="77"/>
      <c r="AR3" s="77"/>
      <c r="AS3" s="79"/>
      <c r="AT3" s="77">
        <v>8.4710000000000001</v>
      </c>
      <c r="AU3" s="77"/>
      <c r="AV3" s="77"/>
      <c r="AW3" s="77"/>
      <c r="AX3" s="77" t="s">
        <v>238</v>
      </c>
      <c r="AY3" s="75"/>
      <c r="AZ3" s="77">
        <v>0</v>
      </c>
      <c r="BA3" s="77">
        <v>0</v>
      </c>
      <c r="BB3" s="77">
        <v>0</v>
      </c>
      <c r="BC3" s="77">
        <v>5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77">
        <v>0</v>
      </c>
      <c r="BK3" s="77">
        <v>0</v>
      </c>
      <c r="BL3" s="77"/>
      <c r="BM3" s="77" t="s">
        <v>233</v>
      </c>
      <c r="BN3" s="77">
        <v>12</v>
      </c>
      <c r="BO3" s="77" t="s">
        <v>233</v>
      </c>
      <c r="BP3" s="77"/>
      <c r="BQ3" s="77"/>
      <c r="BR3" s="77"/>
      <c r="BS3" s="77"/>
      <c r="BT3" s="77"/>
      <c r="BU3" s="77"/>
      <c r="BV3" s="77"/>
      <c r="BW3" s="77" t="s">
        <v>242</v>
      </c>
      <c r="BX3" s="138" t="s">
        <v>255</v>
      </c>
      <c r="BY3" s="138" t="s">
        <v>256</v>
      </c>
      <c r="BZ3" s="197" t="s">
        <v>355</v>
      </c>
    </row>
    <row r="4" spans="1:78" ht="13" customHeight="1" x14ac:dyDescent="0.15">
      <c r="A4" s="72">
        <v>1770</v>
      </c>
      <c r="B4" s="196">
        <v>42649</v>
      </c>
      <c r="C4" s="74" t="s">
        <v>229</v>
      </c>
      <c r="D4" s="138" t="s">
        <v>230</v>
      </c>
      <c r="E4" s="75"/>
      <c r="F4" s="75" t="s">
        <v>245</v>
      </c>
      <c r="G4" s="76">
        <v>42551</v>
      </c>
      <c r="H4" s="77" t="s">
        <v>232</v>
      </c>
      <c r="I4" s="77" t="s">
        <v>233</v>
      </c>
      <c r="J4" s="77"/>
      <c r="K4" s="75" t="s">
        <v>234</v>
      </c>
      <c r="L4" s="75" t="s">
        <v>235</v>
      </c>
      <c r="M4" s="140">
        <v>102.68</v>
      </c>
      <c r="N4" s="140">
        <v>24.17</v>
      </c>
      <c r="O4" s="75"/>
      <c r="P4" s="75"/>
      <c r="Q4" s="140" t="s">
        <v>236</v>
      </c>
      <c r="R4" s="78"/>
      <c r="S4" s="140" t="s">
        <v>236</v>
      </c>
      <c r="T4" s="75"/>
      <c r="U4" s="140" t="s">
        <v>236</v>
      </c>
      <c r="V4" s="140" t="s">
        <v>236</v>
      </c>
      <c r="W4" s="140">
        <v>15.7</v>
      </c>
      <c r="X4" s="75"/>
      <c r="Y4" s="130"/>
      <c r="Z4" s="130"/>
      <c r="AA4" s="130"/>
      <c r="AB4" s="130"/>
      <c r="AC4" s="130"/>
      <c r="AD4" s="140" t="s">
        <v>236</v>
      </c>
      <c r="AE4" s="140" t="s">
        <v>236</v>
      </c>
      <c r="AF4" s="75"/>
      <c r="AG4" s="75"/>
      <c r="AH4" s="140" t="s">
        <v>236</v>
      </c>
      <c r="AI4" s="75"/>
      <c r="AJ4" s="75"/>
      <c r="AK4" s="140" t="s">
        <v>236</v>
      </c>
      <c r="AL4" s="75"/>
      <c r="AM4" s="140" t="s">
        <v>236</v>
      </c>
      <c r="AN4" s="140" t="s">
        <v>236</v>
      </c>
      <c r="AO4" s="75" t="s">
        <v>246</v>
      </c>
      <c r="AP4" s="77" t="s">
        <v>233</v>
      </c>
      <c r="AQ4" s="77"/>
      <c r="AR4" s="77"/>
      <c r="AS4" s="79"/>
      <c r="AT4" s="77">
        <v>8.4710000000000001</v>
      </c>
      <c r="AU4" s="77"/>
      <c r="AV4" s="77"/>
      <c r="AW4" s="77"/>
      <c r="AX4" s="77" t="s">
        <v>238</v>
      </c>
      <c r="AY4" s="75"/>
      <c r="AZ4" s="77">
        <v>0</v>
      </c>
      <c r="BA4" s="77">
        <v>0</v>
      </c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77">
        <v>0</v>
      </c>
      <c r="BK4" s="77">
        <v>0</v>
      </c>
      <c r="BL4" s="77"/>
      <c r="BM4" s="77" t="s">
        <v>233</v>
      </c>
      <c r="BN4" s="77"/>
      <c r="BO4" s="141" t="s">
        <v>239</v>
      </c>
      <c r="BP4" s="77"/>
      <c r="BQ4" s="77"/>
      <c r="BR4" s="77"/>
      <c r="BS4" s="77"/>
      <c r="BT4" s="75" t="s">
        <v>240</v>
      </c>
      <c r="BU4" s="142" t="s">
        <v>241</v>
      </c>
      <c r="BV4" s="77">
        <v>20</v>
      </c>
      <c r="BW4" s="77" t="s">
        <v>242</v>
      </c>
      <c r="BX4" s="75"/>
      <c r="BY4" s="75" t="s">
        <v>247</v>
      </c>
      <c r="BZ4" s="75" t="s">
        <v>244</v>
      </c>
    </row>
    <row r="5" spans="1:78" ht="13" customHeight="1" x14ac:dyDescent="0.15">
      <c r="A5" s="72">
        <v>9852</v>
      </c>
      <c r="B5" s="196">
        <v>42649</v>
      </c>
      <c r="C5" s="74" t="s">
        <v>229</v>
      </c>
      <c r="D5" s="138" t="s">
        <v>230</v>
      </c>
      <c r="E5" s="75"/>
      <c r="F5" s="75" t="s">
        <v>245</v>
      </c>
      <c r="G5" s="76">
        <v>42544</v>
      </c>
      <c r="H5" s="77" t="s">
        <v>232</v>
      </c>
      <c r="I5" s="77" t="s">
        <v>233</v>
      </c>
      <c r="J5" s="77"/>
      <c r="K5" s="75" t="s">
        <v>228</v>
      </c>
      <c r="L5" s="138" t="s">
        <v>254</v>
      </c>
      <c r="M5" s="140">
        <v>102.65</v>
      </c>
      <c r="N5" s="140">
        <v>24.17</v>
      </c>
      <c r="O5" s="75"/>
      <c r="P5" s="75"/>
      <c r="Q5" s="140" t="s">
        <v>236</v>
      </c>
      <c r="R5" s="78"/>
      <c r="S5" s="140" t="s">
        <v>236</v>
      </c>
      <c r="T5" s="75"/>
      <c r="U5" s="140" t="s">
        <v>236</v>
      </c>
      <c r="V5" s="140" t="s">
        <v>236</v>
      </c>
      <c r="W5" s="140">
        <v>15.69</v>
      </c>
      <c r="X5" s="75"/>
      <c r="Y5" s="130"/>
      <c r="Z5" s="130"/>
      <c r="AA5" s="130"/>
      <c r="AB5" s="130"/>
      <c r="AC5" s="130"/>
      <c r="AD5" s="140" t="s">
        <v>236</v>
      </c>
      <c r="AE5" s="140" t="s">
        <v>236</v>
      </c>
      <c r="AF5" s="75"/>
      <c r="AG5" s="75"/>
      <c r="AH5" s="140" t="s">
        <v>236</v>
      </c>
      <c r="AI5" s="75"/>
      <c r="AJ5" s="75"/>
      <c r="AK5" s="140" t="s">
        <v>236</v>
      </c>
      <c r="AL5" s="75"/>
      <c r="AM5" s="140" t="s">
        <v>236</v>
      </c>
      <c r="AN5" s="140" t="s">
        <v>236</v>
      </c>
      <c r="AO5" s="75" t="s">
        <v>249</v>
      </c>
      <c r="AP5" s="77" t="s">
        <v>233</v>
      </c>
      <c r="AQ5" s="77"/>
      <c r="AR5" s="77"/>
      <c r="AS5" s="79"/>
      <c r="AT5" s="77">
        <v>8.4710000000000001</v>
      </c>
      <c r="AU5" s="77"/>
      <c r="AV5" s="77"/>
      <c r="AW5" s="77"/>
      <c r="AX5" s="77" t="s">
        <v>238</v>
      </c>
      <c r="AY5" s="75"/>
      <c r="AZ5" s="77">
        <v>0</v>
      </c>
      <c r="BA5" s="77">
        <v>0</v>
      </c>
      <c r="BB5" s="77">
        <v>0</v>
      </c>
      <c r="BC5" s="77">
        <v>5</v>
      </c>
      <c r="BD5" s="77">
        <v>0</v>
      </c>
      <c r="BE5" s="77">
        <v>0</v>
      </c>
      <c r="BF5" s="77">
        <v>0</v>
      </c>
      <c r="BG5" s="77">
        <v>0</v>
      </c>
      <c r="BH5" s="77">
        <v>0</v>
      </c>
      <c r="BI5" s="77">
        <v>0</v>
      </c>
      <c r="BJ5" s="77">
        <v>0</v>
      </c>
      <c r="BK5" s="77">
        <v>0</v>
      </c>
      <c r="BL5" s="77"/>
      <c r="BM5" s="77" t="s">
        <v>233</v>
      </c>
      <c r="BN5" s="77">
        <v>12</v>
      </c>
      <c r="BO5" s="77" t="s">
        <v>233</v>
      </c>
      <c r="BP5" s="77"/>
      <c r="BQ5" s="77"/>
      <c r="BR5" s="77"/>
      <c r="BS5" s="77"/>
      <c r="BT5" s="77"/>
      <c r="BU5" s="77"/>
      <c r="BV5" s="77"/>
      <c r="BW5" s="77" t="s">
        <v>242</v>
      </c>
      <c r="BX5" s="138" t="s">
        <v>255</v>
      </c>
      <c r="BY5" s="138" t="s">
        <v>343</v>
      </c>
      <c r="BZ5" s="178" t="s">
        <v>356</v>
      </c>
    </row>
    <row r="6" spans="1:78" ht="13" customHeight="1" x14ac:dyDescent="0.15">
      <c r="A6" s="72">
        <v>1771</v>
      </c>
      <c r="B6" s="196">
        <v>42649</v>
      </c>
      <c r="C6" s="74" t="s">
        <v>229</v>
      </c>
      <c r="D6" s="138" t="s">
        <v>230</v>
      </c>
      <c r="E6" s="75"/>
      <c r="F6" s="75" t="s">
        <v>248</v>
      </c>
      <c r="G6" s="76">
        <v>42551</v>
      </c>
      <c r="H6" s="77" t="s">
        <v>232</v>
      </c>
      <c r="I6" s="77" t="s">
        <v>233</v>
      </c>
      <c r="J6" s="77"/>
      <c r="K6" s="75" t="s">
        <v>234</v>
      </c>
      <c r="L6" s="75" t="s">
        <v>235</v>
      </c>
      <c r="M6" s="140">
        <v>122.62</v>
      </c>
      <c r="N6" s="140">
        <v>24.17</v>
      </c>
      <c r="O6" s="75"/>
      <c r="P6" s="75"/>
      <c r="Q6" s="140" t="s">
        <v>236</v>
      </c>
      <c r="R6" s="78"/>
      <c r="S6" s="140" t="s">
        <v>236</v>
      </c>
      <c r="T6" s="75"/>
      <c r="U6" s="140" t="s">
        <v>236</v>
      </c>
      <c r="V6" s="140" t="s">
        <v>236</v>
      </c>
      <c r="W6" s="140">
        <v>15.7</v>
      </c>
      <c r="X6" s="75"/>
      <c r="Y6" s="130"/>
      <c r="Z6" s="130"/>
      <c r="AA6" s="130"/>
      <c r="AB6" s="130"/>
      <c r="AC6" s="130"/>
      <c r="AD6" s="140" t="s">
        <v>236</v>
      </c>
      <c r="AE6" s="140">
        <v>12.64</v>
      </c>
      <c r="AF6" s="75"/>
      <c r="AG6" s="75"/>
      <c r="AH6" s="140" t="s">
        <v>236</v>
      </c>
      <c r="AI6" s="75"/>
      <c r="AJ6" s="75"/>
      <c r="AK6" s="140" t="s">
        <v>236</v>
      </c>
      <c r="AL6" s="75"/>
      <c r="AM6" s="140" t="s">
        <v>236</v>
      </c>
      <c r="AN6" s="140" t="s">
        <v>236</v>
      </c>
      <c r="AO6" s="75" t="s">
        <v>249</v>
      </c>
      <c r="AP6" s="77" t="s">
        <v>233</v>
      </c>
      <c r="AQ6" s="77"/>
      <c r="AR6" s="77"/>
      <c r="AS6" s="79"/>
      <c r="AT6" s="77">
        <v>8.4710000000000001</v>
      </c>
      <c r="AU6" s="77"/>
      <c r="AV6" s="77"/>
      <c r="AW6" s="77"/>
      <c r="AX6" s="77" t="s">
        <v>238</v>
      </c>
      <c r="AY6" s="75"/>
      <c r="AZ6" s="77">
        <v>0</v>
      </c>
      <c r="BA6" s="77">
        <v>0</v>
      </c>
      <c r="BB6" s="77">
        <v>0</v>
      </c>
      <c r="BC6" s="77">
        <v>0</v>
      </c>
      <c r="BD6" s="77">
        <v>0</v>
      </c>
      <c r="BE6" s="77">
        <v>0</v>
      </c>
      <c r="BF6" s="77">
        <v>0</v>
      </c>
      <c r="BG6" s="77">
        <v>0</v>
      </c>
      <c r="BH6" s="77">
        <v>0</v>
      </c>
      <c r="BI6" s="77">
        <v>0</v>
      </c>
      <c r="BJ6" s="77">
        <v>0</v>
      </c>
      <c r="BK6" s="77">
        <v>0</v>
      </c>
      <c r="BL6" s="77"/>
      <c r="BM6" s="77" t="s">
        <v>233</v>
      </c>
      <c r="BN6" s="77"/>
      <c r="BO6" s="141" t="s">
        <v>239</v>
      </c>
      <c r="BP6" s="77"/>
      <c r="BQ6" s="77"/>
      <c r="BR6" s="77"/>
      <c r="BS6" s="77"/>
      <c r="BT6" s="75" t="s">
        <v>240</v>
      </c>
      <c r="BU6" s="142" t="s">
        <v>241</v>
      </c>
      <c r="BV6" s="77">
        <v>20</v>
      </c>
      <c r="BW6" s="77" t="s">
        <v>242</v>
      </c>
      <c r="BX6" s="75"/>
      <c r="BY6" s="75" t="s">
        <v>250</v>
      </c>
      <c r="BZ6" s="75" t="s">
        <v>244</v>
      </c>
    </row>
    <row r="7" spans="1:78" ht="13" customHeight="1" x14ac:dyDescent="0.15">
      <c r="A7" s="72">
        <v>9852</v>
      </c>
      <c r="B7" s="196">
        <v>42649</v>
      </c>
      <c r="C7" s="74" t="s">
        <v>229</v>
      </c>
      <c r="D7" s="138" t="s">
        <v>230</v>
      </c>
      <c r="E7" s="75"/>
      <c r="F7" s="75" t="s">
        <v>248</v>
      </c>
      <c r="G7" s="76">
        <v>42544</v>
      </c>
      <c r="H7" s="77" t="s">
        <v>232</v>
      </c>
      <c r="I7" s="77" t="s">
        <v>233</v>
      </c>
      <c r="J7" s="77"/>
      <c r="K7" s="75" t="s">
        <v>228</v>
      </c>
      <c r="L7" s="138" t="s">
        <v>254</v>
      </c>
      <c r="M7" s="140">
        <v>122.6</v>
      </c>
      <c r="N7" s="140">
        <v>24.17</v>
      </c>
      <c r="O7" s="75"/>
      <c r="P7" s="75"/>
      <c r="Q7" s="140" t="s">
        <v>236</v>
      </c>
      <c r="R7" s="78"/>
      <c r="S7" s="140" t="s">
        <v>236</v>
      </c>
      <c r="T7" s="75"/>
      <c r="U7" s="140" t="s">
        <v>236</v>
      </c>
      <c r="V7" s="140" t="s">
        <v>236</v>
      </c>
      <c r="W7" s="140">
        <v>15.69</v>
      </c>
      <c r="X7" s="75"/>
      <c r="Y7" s="130"/>
      <c r="Z7" s="130"/>
      <c r="AA7" s="130"/>
      <c r="AB7" s="130"/>
      <c r="AC7" s="130"/>
      <c r="AD7" s="140" t="s">
        <v>236</v>
      </c>
      <c r="AE7" s="140">
        <v>12.64</v>
      </c>
      <c r="AF7" s="75"/>
      <c r="AG7" s="75"/>
      <c r="AH7" s="140" t="s">
        <v>236</v>
      </c>
      <c r="AI7" s="75"/>
      <c r="AJ7" s="75"/>
      <c r="AK7" s="140" t="s">
        <v>236</v>
      </c>
      <c r="AL7" s="75"/>
      <c r="AM7" s="140" t="s">
        <v>236</v>
      </c>
      <c r="AN7" s="140" t="s">
        <v>236</v>
      </c>
      <c r="AO7" s="75" t="s">
        <v>249</v>
      </c>
      <c r="AP7" s="77" t="s">
        <v>233</v>
      </c>
      <c r="AQ7" s="77"/>
      <c r="AR7" s="77"/>
      <c r="AS7" s="79"/>
      <c r="AT7" s="77">
        <v>8.4710000000000001</v>
      </c>
      <c r="AU7" s="77"/>
      <c r="AV7" s="77"/>
      <c r="AW7" s="77"/>
      <c r="AX7" s="77" t="s">
        <v>238</v>
      </c>
      <c r="AY7" s="75"/>
      <c r="AZ7" s="77">
        <v>0</v>
      </c>
      <c r="BA7" s="77">
        <v>0</v>
      </c>
      <c r="BB7" s="77">
        <v>0</v>
      </c>
      <c r="BC7" s="77">
        <v>5</v>
      </c>
      <c r="BD7" s="77">
        <v>0</v>
      </c>
      <c r="BE7" s="77">
        <v>0</v>
      </c>
      <c r="BF7" s="77">
        <v>0</v>
      </c>
      <c r="BG7" s="77">
        <v>0</v>
      </c>
      <c r="BH7" s="77">
        <v>0</v>
      </c>
      <c r="BI7" s="77">
        <v>0</v>
      </c>
      <c r="BJ7" s="77">
        <v>0</v>
      </c>
      <c r="BK7" s="77">
        <v>0</v>
      </c>
      <c r="BL7" s="77"/>
      <c r="BM7" s="77" t="s">
        <v>233</v>
      </c>
      <c r="BN7" s="77">
        <v>12</v>
      </c>
      <c r="BO7" s="77" t="s">
        <v>233</v>
      </c>
      <c r="BP7" s="77"/>
      <c r="BQ7" s="77"/>
      <c r="BR7" s="77"/>
      <c r="BS7" s="77"/>
      <c r="BT7" s="77"/>
      <c r="BU7" s="77"/>
      <c r="BV7" s="77"/>
      <c r="BW7" s="77" t="s">
        <v>242</v>
      </c>
      <c r="BX7" s="138" t="s">
        <v>255</v>
      </c>
      <c r="BY7" s="138" t="s">
        <v>343</v>
      </c>
      <c r="BZ7" s="178" t="s">
        <v>357</v>
      </c>
    </row>
    <row r="8" spans="1:78" ht="13" customHeight="1" x14ac:dyDescent="0.15">
      <c r="A8" s="72">
        <v>3291</v>
      </c>
      <c r="B8" s="196">
        <v>42649</v>
      </c>
      <c r="C8" s="74" t="s">
        <v>229</v>
      </c>
      <c r="D8" s="138" t="s">
        <v>230</v>
      </c>
      <c r="E8" s="75"/>
      <c r="F8" s="75" t="s">
        <v>251</v>
      </c>
      <c r="G8" s="76">
        <v>42551</v>
      </c>
      <c r="H8" s="77" t="s">
        <v>232</v>
      </c>
      <c r="I8" s="77" t="s">
        <v>233</v>
      </c>
      <c r="J8" s="77"/>
      <c r="K8" s="75" t="s">
        <v>234</v>
      </c>
      <c r="L8" s="75" t="s">
        <v>235</v>
      </c>
      <c r="M8" s="140">
        <v>96.14</v>
      </c>
      <c r="N8" s="140">
        <v>29.22</v>
      </c>
      <c r="O8" s="75"/>
      <c r="P8" s="75"/>
      <c r="Q8" s="140" t="s">
        <v>236</v>
      </c>
      <c r="R8" s="78"/>
      <c r="S8" s="140" t="s">
        <v>236</v>
      </c>
      <c r="T8" s="75"/>
      <c r="U8" s="140" t="s">
        <v>236</v>
      </c>
      <c r="V8" s="140" t="s">
        <v>236</v>
      </c>
      <c r="W8" s="140">
        <v>13.6</v>
      </c>
      <c r="X8" s="75"/>
      <c r="Y8" s="130"/>
      <c r="Z8" s="130"/>
      <c r="AA8" s="130"/>
      <c r="AB8" s="130"/>
      <c r="AC8" s="130"/>
      <c r="AD8" s="140" t="s">
        <v>236</v>
      </c>
      <c r="AE8" s="140" t="s">
        <v>236</v>
      </c>
      <c r="AF8" s="75"/>
      <c r="AG8" s="75"/>
      <c r="AH8" s="140" t="s">
        <v>236</v>
      </c>
      <c r="AI8" s="75"/>
      <c r="AJ8" s="75"/>
      <c r="AK8" s="140" t="s">
        <v>236</v>
      </c>
      <c r="AL8" s="75"/>
      <c r="AM8" s="140" t="s">
        <v>236</v>
      </c>
      <c r="AN8" s="140" t="s">
        <v>236</v>
      </c>
      <c r="AO8" s="75" t="s">
        <v>252</v>
      </c>
      <c r="AP8" s="77" t="s">
        <v>233</v>
      </c>
      <c r="AQ8" s="77"/>
      <c r="AR8" s="77"/>
      <c r="AS8" s="79"/>
      <c r="AT8" s="77">
        <v>8.4710000000000001</v>
      </c>
      <c r="AU8" s="77"/>
      <c r="AV8" s="77"/>
      <c r="AW8" s="77"/>
      <c r="AX8" s="77" t="s">
        <v>238</v>
      </c>
      <c r="AY8" s="75"/>
      <c r="AZ8" s="77">
        <v>0</v>
      </c>
      <c r="BA8" s="77">
        <v>0</v>
      </c>
      <c r="BB8" s="77">
        <v>0</v>
      </c>
      <c r="BC8" s="77">
        <v>0</v>
      </c>
      <c r="BD8" s="77">
        <v>0</v>
      </c>
      <c r="BE8" s="77">
        <v>0</v>
      </c>
      <c r="BF8" s="77">
        <v>0</v>
      </c>
      <c r="BG8" s="77">
        <v>0</v>
      </c>
      <c r="BH8" s="77">
        <v>0</v>
      </c>
      <c r="BI8" s="77">
        <v>0</v>
      </c>
      <c r="BJ8" s="77">
        <v>0</v>
      </c>
      <c r="BK8" s="77">
        <v>0</v>
      </c>
      <c r="BL8" s="77"/>
      <c r="BM8" s="77" t="s">
        <v>233</v>
      </c>
      <c r="BN8" s="77"/>
      <c r="BO8" s="141" t="s">
        <v>239</v>
      </c>
      <c r="BP8" s="77"/>
      <c r="BQ8" s="77"/>
      <c r="BR8" s="77"/>
      <c r="BS8" s="77"/>
      <c r="BT8" s="75" t="s">
        <v>240</v>
      </c>
      <c r="BU8" s="142" t="s">
        <v>241</v>
      </c>
      <c r="BV8" s="77">
        <v>20</v>
      </c>
      <c r="BW8" s="77" t="s">
        <v>242</v>
      </c>
      <c r="BX8" s="75"/>
      <c r="BY8" s="75" t="s">
        <v>253</v>
      </c>
      <c r="BZ8" s="75" t="s">
        <v>244</v>
      </c>
    </row>
    <row r="9" spans="1:78" ht="13" customHeight="1" x14ac:dyDescent="0.15">
      <c r="A9" s="72">
        <v>9851</v>
      </c>
      <c r="B9" s="196">
        <v>42649</v>
      </c>
      <c r="C9" s="74" t="s">
        <v>229</v>
      </c>
      <c r="D9" s="138" t="s">
        <v>230</v>
      </c>
      <c r="E9" s="75"/>
      <c r="F9" s="75" t="s">
        <v>251</v>
      </c>
      <c r="G9" s="76">
        <v>42544</v>
      </c>
      <c r="H9" s="77" t="s">
        <v>232</v>
      </c>
      <c r="I9" s="77" t="s">
        <v>233</v>
      </c>
      <c r="J9" s="77"/>
      <c r="K9" s="75" t="s">
        <v>228</v>
      </c>
      <c r="L9" s="138" t="s">
        <v>254</v>
      </c>
      <c r="M9" s="140">
        <v>96.13</v>
      </c>
      <c r="N9" s="140">
        <v>29.21</v>
      </c>
      <c r="O9" s="75"/>
      <c r="P9" s="75"/>
      <c r="Q9" s="140" t="s">
        <v>236</v>
      </c>
      <c r="R9" s="78"/>
      <c r="S9" s="140" t="s">
        <v>236</v>
      </c>
      <c r="T9" s="75"/>
      <c r="U9" s="140" t="s">
        <v>236</v>
      </c>
      <c r="V9" s="140" t="s">
        <v>236</v>
      </c>
      <c r="W9" s="140">
        <v>13.6</v>
      </c>
      <c r="X9" s="75"/>
      <c r="Y9" s="130"/>
      <c r="Z9" s="130"/>
      <c r="AA9" s="130"/>
      <c r="AB9" s="130"/>
      <c r="AC9" s="130"/>
      <c r="AD9" s="140" t="s">
        <v>236</v>
      </c>
      <c r="AE9" s="140" t="s">
        <v>236</v>
      </c>
      <c r="AF9" s="75"/>
      <c r="AG9" s="75"/>
      <c r="AH9" s="140" t="s">
        <v>236</v>
      </c>
      <c r="AI9" s="75"/>
      <c r="AJ9" s="75"/>
      <c r="AK9" s="140" t="s">
        <v>236</v>
      </c>
      <c r="AL9" s="75"/>
      <c r="AM9" s="140" t="s">
        <v>236</v>
      </c>
      <c r="AN9" s="140" t="s">
        <v>236</v>
      </c>
      <c r="AO9" s="75" t="s">
        <v>252</v>
      </c>
      <c r="AP9" s="77" t="s">
        <v>233</v>
      </c>
      <c r="AQ9" s="77"/>
      <c r="AR9" s="77"/>
      <c r="AS9" s="79"/>
      <c r="AT9" s="77">
        <v>8.4710000000000001</v>
      </c>
      <c r="AU9" s="77"/>
      <c r="AV9" s="77"/>
      <c r="AW9" s="77"/>
      <c r="AX9" s="77" t="s">
        <v>238</v>
      </c>
      <c r="AY9" s="75"/>
      <c r="AZ9" s="77">
        <v>0</v>
      </c>
      <c r="BA9" s="77">
        <v>0</v>
      </c>
      <c r="BB9" s="77">
        <v>0</v>
      </c>
      <c r="BC9" s="77">
        <v>5</v>
      </c>
      <c r="BD9" s="77">
        <v>0</v>
      </c>
      <c r="BE9" s="77">
        <v>0</v>
      </c>
      <c r="BF9" s="77">
        <v>0</v>
      </c>
      <c r="BG9" s="77">
        <v>0</v>
      </c>
      <c r="BH9" s="77">
        <v>0</v>
      </c>
      <c r="BI9" s="77">
        <v>0</v>
      </c>
      <c r="BJ9" s="77">
        <v>0</v>
      </c>
      <c r="BK9" s="77">
        <v>0</v>
      </c>
      <c r="BL9" s="77"/>
      <c r="BM9" s="77" t="s">
        <v>233</v>
      </c>
      <c r="BN9" s="77">
        <v>12</v>
      </c>
      <c r="BO9" s="77" t="s">
        <v>233</v>
      </c>
      <c r="BP9" s="77"/>
      <c r="BQ9" s="77"/>
      <c r="BR9" s="77"/>
      <c r="BS9" s="77"/>
      <c r="BT9" s="77"/>
      <c r="BU9" s="77"/>
      <c r="BV9" s="77"/>
      <c r="BW9" s="77" t="s">
        <v>242</v>
      </c>
      <c r="BX9" s="138" t="s">
        <v>255</v>
      </c>
      <c r="BY9" s="138" t="s">
        <v>342</v>
      </c>
      <c r="BZ9" s="138" t="s">
        <v>244</v>
      </c>
    </row>
    <row r="21" spans="12:12" x14ac:dyDescent="0.15">
      <c r="L21" s="177"/>
    </row>
  </sheetData>
  <sheetProtection algorithmName="SHA-512" hashValue="utiClCslSRGwDW89zhIINEJbApk0JGZjjqh6Xuf/Gu4m2MPGwR4baeLZ77PqANgLz2KSd06xC9PoztGNDMhACw==" saltValue="oLkP/RsrYNO6z34LZ4bzoA==" spinCount="100000" sheet="1" objects="1" scenarios="1"/>
  <pageMargins left="0.75" right="0.75" top="1" bottom="1" header="0.5" footer="0.5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489D3-9146-F546-85FF-182B4FA3E2D0}">
  <sheetPr codeName="Sheet15"/>
  <dimension ref="A1:BZ21"/>
  <sheetViews>
    <sheetView zoomScaleNormal="100" workbookViewId="0">
      <selection activeCell="A8" sqref="A8:AR8"/>
    </sheetView>
  </sheetViews>
  <sheetFormatPr baseColWidth="10" defaultRowHeight="13" x14ac:dyDescent="0.15"/>
  <cols>
    <col min="11" max="11" width="13.6640625" customWidth="1"/>
    <col min="13" max="14" width="13.83203125" bestFit="1" customWidth="1"/>
  </cols>
  <sheetData>
    <row r="1" spans="1:78" ht="84" x14ac:dyDescent="0.15">
      <c r="A1" s="80" t="s">
        <v>56</v>
      </c>
      <c r="B1" s="80" t="s">
        <v>273</v>
      </c>
      <c r="C1" s="81" t="s">
        <v>274</v>
      </c>
      <c r="D1" s="82" t="s">
        <v>275</v>
      </c>
      <c r="E1" s="82" t="s">
        <v>276</v>
      </c>
      <c r="F1" s="82" t="s">
        <v>277</v>
      </c>
      <c r="G1" s="80" t="s">
        <v>278</v>
      </c>
      <c r="H1" s="83" t="s">
        <v>279</v>
      </c>
      <c r="I1" s="83" t="s">
        <v>280</v>
      </c>
      <c r="J1" s="83" t="s">
        <v>281</v>
      </c>
      <c r="K1" s="82" t="s">
        <v>1</v>
      </c>
      <c r="L1" s="152" t="s">
        <v>282</v>
      </c>
      <c r="M1" s="153" t="s">
        <v>3</v>
      </c>
      <c r="N1" s="154" t="s">
        <v>283</v>
      </c>
      <c r="O1" s="86" t="s">
        <v>89</v>
      </c>
      <c r="P1" s="86" t="s">
        <v>284</v>
      </c>
      <c r="Q1" s="154" t="s">
        <v>285</v>
      </c>
      <c r="R1" s="86" t="s">
        <v>286</v>
      </c>
      <c r="S1" s="154" t="s">
        <v>287</v>
      </c>
      <c r="T1" s="86" t="s">
        <v>288</v>
      </c>
      <c r="U1" s="154" t="s">
        <v>289</v>
      </c>
      <c r="V1" s="155" t="s">
        <v>290</v>
      </c>
      <c r="W1" s="156" t="s">
        <v>291</v>
      </c>
      <c r="X1" s="88" t="s">
        <v>292</v>
      </c>
      <c r="Y1" s="157" t="s">
        <v>293</v>
      </c>
      <c r="Z1" s="157" t="s">
        <v>294</v>
      </c>
      <c r="AA1" s="157" t="s">
        <v>295</v>
      </c>
      <c r="AB1" s="157" t="s">
        <v>296</v>
      </c>
      <c r="AC1" s="157" t="s">
        <v>297</v>
      </c>
      <c r="AD1" s="156" t="s">
        <v>298</v>
      </c>
      <c r="AE1" s="158" t="s">
        <v>299</v>
      </c>
      <c r="AF1" s="90" t="s">
        <v>300</v>
      </c>
      <c r="AG1" s="90" t="s">
        <v>301</v>
      </c>
      <c r="AH1" s="159" t="s">
        <v>302</v>
      </c>
      <c r="AI1" s="91" t="s">
        <v>303</v>
      </c>
      <c r="AJ1" s="91" t="s">
        <v>304</v>
      </c>
      <c r="AK1" s="159" t="s">
        <v>305</v>
      </c>
      <c r="AL1" s="160" t="s">
        <v>306</v>
      </c>
      <c r="AM1" s="161" t="s">
        <v>307</v>
      </c>
      <c r="AN1" s="161" t="s">
        <v>308</v>
      </c>
      <c r="AO1" s="92" t="s">
        <v>309</v>
      </c>
      <c r="AP1" s="93" t="s">
        <v>310</v>
      </c>
      <c r="AQ1" s="93" t="s">
        <v>311</v>
      </c>
      <c r="AR1" s="94" t="s">
        <v>312</v>
      </c>
      <c r="AS1" s="95" t="s">
        <v>313</v>
      </c>
      <c r="AT1" s="96" t="s">
        <v>314</v>
      </c>
      <c r="AU1" s="162" t="s">
        <v>315</v>
      </c>
      <c r="AV1" s="162" t="s">
        <v>316</v>
      </c>
      <c r="AW1" s="162" t="s">
        <v>317</v>
      </c>
      <c r="AX1" s="145" t="s">
        <v>318</v>
      </c>
      <c r="AY1" s="146" t="s">
        <v>319</v>
      </c>
      <c r="AZ1" s="147" t="s">
        <v>320</v>
      </c>
      <c r="BA1" s="148" t="s">
        <v>321</v>
      </c>
      <c r="BB1" s="147" t="s">
        <v>322</v>
      </c>
      <c r="BC1" s="148" t="s">
        <v>323</v>
      </c>
      <c r="BD1" s="147" t="s">
        <v>324</v>
      </c>
      <c r="BE1" s="148" t="s">
        <v>325</v>
      </c>
      <c r="BF1" s="150" t="s">
        <v>326</v>
      </c>
      <c r="BG1" s="151" t="s">
        <v>327</v>
      </c>
      <c r="BH1" s="150" t="s">
        <v>268</v>
      </c>
      <c r="BI1" s="151" t="s">
        <v>269</v>
      </c>
      <c r="BJ1" s="147" t="s">
        <v>328</v>
      </c>
      <c r="BK1" s="149" t="s">
        <v>329</v>
      </c>
      <c r="BL1" s="83" t="s">
        <v>330</v>
      </c>
      <c r="BM1" s="83" t="s">
        <v>331</v>
      </c>
      <c r="BN1" s="83" t="s">
        <v>332</v>
      </c>
      <c r="BO1" s="83" t="s">
        <v>333</v>
      </c>
      <c r="BP1" s="83" t="s">
        <v>334</v>
      </c>
      <c r="BQ1" s="83" t="s">
        <v>270</v>
      </c>
      <c r="BR1" s="83" t="s">
        <v>271</v>
      </c>
      <c r="BS1" s="83" t="s">
        <v>272</v>
      </c>
      <c r="BT1" s="81" t="s">
        <v>335</v>
      </c>
      <c r="BU1" s="81" t="s">
        <v>336</v>
      </c>
      <c r="BV1" s="83" t="s">
        <v>337</v>
      </c>
      <c r="BW1" s="83" t="s">
        <v>338</v>
      </c>
      <c r="BX1" s="81" t="s">
        <v>339</v>
      </c>
      <c r="BY1" s="83" t="s">
        <v>340</v>
      </c>
      <c r="BZ1" s="80" t="s">
        <v>341</v>
      </c>
    </row>
    <row r="2" spans="1:78" ht="13" customHeight="1" x14ac:dyDescent="0.15">
      <c r="A2" s="72">
        <v>1769</v>
      </c>
      <c r="B2" s="139">
        <v>42230</v>
      </c>
      <c r="C2" s="74" t="s">
        <v>229</v>
      </c>
      <c r="D2" s="138" t="s">
        <v>230</v>
      </c>
      <c r="E2" s="75"/>
      <c r="F2" s="75" t="s">
        <v>231</v>
      </c>
      <c r="G2" s="76">
        <v>42185</v>
      </c>
      <c r="H2" s="77" t="s">
        <v>232</v>
      </c>
      <c r="I2" s="77" t="s">
        <v>233</v>
      </c>
      <c r="J2" s="77"/>
      <c r="K2" s="75" t="s">
        <v>234</v>
      </c>
      <c r="L2" s="75" t="s">
        <v>235</v>
      </c>
      <c r="M2" s="140">
        <v>87.75272727272727</v>
      </c>
      <c r="N2" s="140">
        <v>24.509090909090908</v>
      </c>
      <c r="O2" s="75"/>
      <c r="P2" s="75"/>
      <c r="Q2" s="140" t="s">
        <v>236</v>
      </c>
      <c r="R2" s="78"/>
      <c r="S2" s="140" t="s">
        <v>236</v>
      </c>
      <c r="T2" s="75"/>
      <c r="U2" s="140" t="s">
        <v>236</v>
      </c>
      <c r="V2" s="140" t="s">
        <v>236</v>
      </c>
      <c r="W2" s="140" t="s">
        <v>236</v>
      </c>
      <c r="X2" s="75"/>
      <c r="Y2" s="130"/>
      <c r="Z2" s="130"/>
      <c r="AA2" s="130"/>
      <c r="AB2" s="130"/>
      <c r="AC2" s="130"/>
      <c r="AD2" s="140" t="s">
        <v>236</v>
      </c>
      <c r="AE2" s="140" t="s">
        <v>236</v>
      </c>
      <c r="AF2" s="75"/>
      <c r="AG2" s="75"/>
      <c r="AH2" s="140" t="s">
        <v>236</v>
      </c>
      <c r="AI2" s="75"/>
      <c r="AJ2" s="75"/>
      <c r="AK2" s="140" t="s">
        <v>236</v>
      </c>
      <c r="AL2" s="75"/>
      <c r="AM2" s="140" t="s">
        <v>236</v>
      </c>
      <c r="AN2" s="140" t="s">
        <v>236</v>
      </c>
      <c r="AO2" s="75" t="s">
        <v>237</v>
      </c>
      <c r="AP2" s="77" t="s">
        <v>233</v>
      </c>
      <c r="AQ2" s="77"/>
      <c r="AR2" s="77"/>
      <c r="AS2" s="79"/>
      <c r="AT2" s="77">
        <v>9.3469999999999995</v>
      </c>
      <c r="AU2" s="77"/>
      <c r="AV2" s="77"/>
      <c r="AW2" s="77"/>
      <c r="AX2" s="77" t="s">
        <v>238</v>
      </c>
      <c r="AY2" s="75"/>
      <c r="AZ2" s="77">
        <v>0</v>
      </c>
      <c r="BA2" s="77">
        <v>0</v>
      </c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77">
        <v>0</v>
      </c>
      <c r="BK2" s="77">
        <v>0</v>
      </c>
      <c r="BL2" s="77"/>
      <c r="BM2" s="77" t="s">
        <v>233</v>
      </c>
      <c r="BN2" s="77"/>
      <c r="BO2" s="141" t="s">
        <v>239</v>
      </c>
      <c r="BP2" s="77"/>
      <c r="BQ2" s="77"/>
      <c r="BR2" s="77"/>
      <c r="BS2" s="77"/>
      <c r="BT2" s="75" t="s">
        <v>240</v>
      </c>
      <c r="BU2" s="142" t="s">
        <v>241</v>
      </c>
      <c r="BV2" s="77">
        <v>20</v>
      </c>
      <c r="BW2" s="77" t="s">
        <v>242</v>
      </c>
      <c r="BX2" s="75"/>
      <c r="BY2" s="75" t="s">
        <v>243</v>
      </c>
      <c r="BZ2" s="75" t="s">
        <v>244</v>
      </c>
    </row>
    <row r="3" spans="1:78" ht="13" customHeight="1" x14ac:dyDescent="0.15">
      <c r="A3" s="72">
        <v>9850</v>
      </c>
      <c r="B3" s="139">
        <v>42230</v>
      </c>
      <c r="C3" s="74" t="s">
        <v>229</v>
      </c>
      <c r="D3" s="138" t="s">
        <v>230</v>
      </c>
      <c r="E3" s="75"/>
      <c r="F3" s="75" t="s">
        <v>231</v>
      </c>
      <c r="G3" s="76">
        <v>42179</v>
      </c>
      <c r="H3" s="77" t="s">
        <v>232</v>
      </c>
      <c r="I3" s="77" t="s">
        <v>233</v>
      </c>
      <c r="J3" s="77"/>
      <c r="K3" s="75" t="s">
        <v>228</v>
      </c>
      <c r="L3" s="138" t="s">
        <v>254</v>
      </c>
      <c r="M3" s="140">
        <v>87.75454545454545</v>
      </c>
      <c r="N3" s="140">
        <v>24.499999999999996</v>
      </c>
      <c r="O3" s="75"/>
      <c r="P3" s="75"/>
      <c r="Q3" s="140" t="s">
        <v>236</v>
      </c>
      <c r="R3" s="78"/>
      <c r="S3" s="140" t="s">
        <v>236</v>
      </c>
      <c r="T3" s="75"/>
      <c r="U3" s="140" t="s">
        <v>236</v>
      </c>
      <c r="V3" s="140" t="s">
        <v>236</v>
      </c>
      <c r="W3" s="140" t="s">
        <v>236</v>
      </c>
      <c r="X3" s="75"/>
      <c r="Y3" s="130"/>
      <c r="Z3" s="130"/>
      <c r="AA3" s="130"/>
      <c r="AB3" s="130"/>
      <c r="AC3" s="130"/>
      <c r="AD3" s="140" t="s">
        <v>236</v>
      </c>
      <c r="AE3" s="140" t="s">
        <v>236</v>
      </c>
      <c r="AF3" s="75"/>
      <c r="AG3" s="75"/>
      <c r="AH3" s="140" t="s">
        <v>236</v>
      </c>
      <c r="AI3" s="75"/>
      <c r="AJ3" s="75"/>
      <c r="AK3" s="140" t="s">
        <v>236</v>
      </c>
      <c r="AL3" s="75"/>
      <c r="AM3" s="140" t="s">
        <v>236</v>
      </c>
      <c r="AN3" s="140" t="s">
        <v>236</v>
      </c>
      <c r="AO3" s="75" t="s">
        <v>237</v>
      </c>
      <c r="AP3" s="77" t="s">
        <v>233</v>
      </c>
      <c r="AQ3" s="77"/>
      <c r="AR3" s="77"/>
      <c r="AS3" s="79"/>
      <c r="AT3" s="77">
        <v>9.3469999999999995</v>
      </c>
      <c r="AU3" s="77"/>
      <c r="AV3" s="77"/>
      <c r="AW3" s="77"/>
      <c r="AX3" s="77" t="s">
        <v>238</v>
      </c>
      <c r="AY3" s="75"/>
      <c r="AZ3" s="77">
        <v>0</v>
      </c>
      <c r="BA3" s="77">
        <v>0</v>
      </c>
      <c r="BB3" s="77">
        <v>0</v>
      </c>
      <c r="BC3" s="77">
        <v>5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77">
        <v>0</v>
      </c>
      <c r="BK3" s="77">
        <v>0</v>
      </c>
      <c r="BL3" s="77"/>
      <c r="BM3" s="77" t="s">
        <v>233</v>
      </c>
      <c r="BN3" s="77">
        <v>12</v>
      </c>
      <c r="BO3" s="77" t="s">
        <v>233</v>
      </c>
      <c r="BP3" s="77"/>
      <c r="BQ3" s="77"/>
      <c r="BR3" s="77"/>
      <c r="BS3" s="77"/>
      <c r="BT3" s="77"/>
      <c r="BU3" s="77"/>
      <c r="BV3" s="77"/>
      <c r="BW3" s="77" t="s">
        <v>242</v>
      </c>
      <c r="BX3" s="138" t="s">
        <v>255</v>
      </c>
      <c r="BY3" s="138" t="s">
        <v>256</v>
      </c>
      <c r="BZ3" s="138" t="s">
        <v>244</v>
      </c>
    </row>
    <row r="4" spans="1:78" ht="13" customHeight="1" x14ac:dyDescent="0.15">
      <c r="A4" s="72">
        <v>1770</v>
      </c>
      <c r="B4" s="139">
        <v>42230</v>
      </c>
      <c r="C4" s="74" t="s">
        <v>229</v>
      </c>
      <c r="D4" s="138" t="s">
        <v>230</v>
      </c>
      <c r="E4" s="75"/>
      <c r="F4" s="75" t="s">
        <v>245</v>
      </c>
      <c r="G4" s="76">
        <v>42185</v>
      </c>
      <c r="H4" s="77" t="s">
        <v>232</v>
      </c>
      <c r="I4" s="77" t="s">
        <v>233</v>
      </c>
      <c r="J4" s="77"/>
      <c r="K4" s="75" t="s">
        <v>234</v>
      </c>
      <c r="L4" s="75" t="s">
        <v>235</v>
      </c>
      <c r="M4" s="140">
        <v>104.12</v>
      </c>
      <c r="N4" s="140">
        <v>24.509090909090908</v>
      </c>
      <c r="O4" s="75"/>
      <c r="P4" s="75"/>
      <c r="Q4" s="140" t="s">
        <v>236</v>
      </c>
      <c r="R4" s="78"/>
      <c r="S4" s="140" t="s">
        <v>236</v>
      </c>
      <c r="T4" s="75"/>
      <c r="U4" s="140" t="s">
        <v>236</v>
      </c>
      <c r="V4" s="140" t="s">
        <v>236</v>
      </c>
      <c r="W4" s="140">
        <v>15.918181818181818</v>
      </c>
      <c r="X4" s="75"/>
      <c r="Y4" s="130"/>
      <c r="Z4" s="130"/>
      <c r="AA4" s="130"/>
      <c r="AB4" s="130"/>
      <c r="AC4" s="130"/>
      <c r="AD4" s="140" t="s">
        <v>236</v>
      </c>
      <c r="AE4" s="140" t="s">
        <v>236</v>
      </c>
      <c r="AF4" s="75"/>
      <c r="AG4" s="75"/>
      <c r="AH4" s="140" t="s">
        <v>236</v>
      </c>
      <c r="AI4" s="75"/>
      <c r="AJ4" s="75"/>
      <c r="AK4" s="140" t="s">
        <v>236</v>
      </c>
      <c r="AL4" s="75"/>
      <c r="AM4" s="140" t="s">
        <v>236</v>
      </c>
      <c r="AN4" s="140" t="s">
        <v>236</v>
      </c>
      <c r="AO4" s="75" t="s">
        <v>246</v>
      </c>
      <c r="AP4" s="77" t="s">
        <v>233</v>
      </c>
      <c r="AQ4" s="77"/>
      <c r="AR4" s="77"/>
      <c r="AS4" s="79"/>
      <c r="AT4" s="77">
        <v>9.3469999999999995</v>
      </c>
      <c r="AU4" s="77"/>
      <c r="AV4" s="77"/>
      <c r="AW4" s="77"/>
      <c r="AX4" s="77" t="s">
        <v>238</v>
      </c>
      <c r="AY4" s="75"/>
      <c r="AZ4" s="77">
        <v>0</v>
      </c>
      <c r="BA4" s="77">
        <v>0</v>
      </c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77">
        <v>0</v>
      </c>
      <c r="BK4" s="77">
        <v>0</v>
      </c>
      <c r="BL4" s="77"/>
      <c r="BM4" s="77" t="s">
        <v>233</v>
      </c>
      <c r="BN4" s="77"/>
      <c r="BO4" s="141" t="s">
        <v>239</v>
      </c>
      <c r="BP4" s="77"/>
      <c r="BQ4" s="77"/>
      <c r="BR4" s="77"/>
      <c r="BS4" s="77"/>
      <c r="BT4" s="75" t="s">
        <v>240</v>
      </c>
      <c r="BU4" s="142" t="s">
        <v>241</v>
      </c>
      <c r="BV4" s="77">
        <v>20</v>
      </c>
      <c r="BW4" s="77" t="s">
        <v>242</v>
      </c>
      <c r="BX4" s="75"/>
      <c r="BY4" s="75" t="s">
        <v>247</v>
      </c>
      <c r="BZ4" s="75" t="s">
        <v>244</v>
      </c>
    </row>
    <row r="5" spans="1:78" ht="13" customHeight="1" x14ac:dyDescent="0.15">
      <c r="A5" s="72">
        <v>9852</v>
      </c>
      <c r="B5" s="139">
        <v>42230</v>
      </c>
      <c r="C5" s="74" t="s">
        <v>229</v>
      </c>
      <c r="D5" s="138" t="s">
        <v>230</v>
      </c>
      <c r="E5" s="75"/>
      <c r="F5" s="75" t="s">
        <v>245</v>
      </c>
      <c r="G5" s="76">
        <v>42179</v>
      </c>
      <c r="H5" s="77" t="s">
        <v>232</v>
      </c>
      <c r="I5" s="77" t="s">
        <v>233</v>
      </c>
      <c r="J5" s="77"/>
      <c r="K5" s="75" t="s">
        <v>228</v>
      </c>
      <c r="L5" s="138" t="s">
        <v>254</v>
      </c>
      <c r="M5" s="140">
        <v>104.12</v>
      </c>
      <c r="N5" s="140">
        <v>24.5</v>
      </c>
      <c r="O5" s="75"/>
      <c r="P5" s="75"/>
      <c r="Q5" s="140" t="s">
        <v>236</v>
      </c>
      <c r="R5" s="78"/>
      <c r="S5" s="140" t="s">
        <v>236</v>
      </c>
      <c r="T5" s="75"/>
      <c r="U5" s="140" t="s">
        <v>236</v>
      </c>
      <c r="V5" s="140" t="s">
        <v>236</v>
      </c>
      <c r="W5" s="140">
        <v>15.909090909090908</v>
      </c>
      <c r="X5" s="75"/>
      <c r="Y5" s="130"/>
      <c r="Z5" s="130"/>
      <c r="AA5" s="130"/>
      <c r="AB5" s="130"/>
      <c r="AC5" s="130"/>
      <c r="AD5" s="140" t="s">
        <v>236</v>
      </c>
      <c r="AE5" s="140" t="s">
        <v>236</v>
      </c>
      <c r="AF5" s="75"/>
      <c r="AG5" s="75"/>
      <c r="AH5" s="140" t="s">
        <v>236</v>
      </c>
      <c r="AI5" s="75"/>
      <c r="AJ5" s="75"/>
      <c r="AK5" s="140" t="s">
        <v>236</v>
      </c>
      <c r="AL5" s="75"/>
      <c r="AM5" s="140" t="s">
        <v>236</v>
      </c>
      <c r="AN5" s="140" t="s">
        <v>236</v>
      </c>
      <c r="AO5" s="75" t="s">
        <v>249</v>
      </c>
      <c r="AP5" s="77" t="s">
        <v>233</v>
      </c>
      <c r="AQ5" s="77"/>
      <c r="AR5" s="77"/>
      <c r="AS5" s="79"/>
      <c r="AT5" s="77">
        <v>9.3469999999999995</v>
      </c>
      <c r="AU5" s="77"/>
      <c r="AV5" s="77"/>
      <c r="AW5" s="77"/>
      <c r="AX5" s="77" t="s">
        <v>238</v>
      </c>
      <c r="AY5" s="75"/>
      <c r="AZ5" s="77">
        <v>0</v>
      </c>
      <c r="BA5" s="77">
        <v>0</v>
      </c>
      <c r="BB5" s="77">
        <v>0</v>
      </c>
      <c r="BC5" s="77">
        <v>5</v>
      </c>
      <c r="BD5" s="77">
        <v>0</v>
      </c>
      <c r="BE5" s="77">
        <v>0</v>
      </c>
      <c r="BF5" s="77">
        <v>0</v>
      </c>
      <c r="BG5" s="77">
        <v>0</v>
      </c>
      <c r="BH5" s="77">
        <v>0</v>
      </c>
      <c r="BI5" s="77">
        <v>0</v>
      </c>
      <c r="BJ5" s="77">
        <v>0</v>
      </c>
      <c r="BK5" s="77">
        <v>0</v>
      </c>
      <c r="BL5" s="77"/>
      <c r="BM5" s="77" t="s">
        <v>233</v>
      </c>
      <c r="BN5" s="77">
        <v>12</v>
      </c>
      <c r="BO5" s="77" t="s">
        <v>233</v>
      </c>
      <c r="BP5" s="77"/>
      <c r="BQ5" s="77"/>
      <c r="BR5" s="77"/>
      <c r="BS5" s="77"/>
      <c r="BT5" s="77"/>
      <c r="BU5" s="77"/>
      <c r="BV5" s="77"/>
      <c r="BW5" s="77" t="s">
        <v>242</v>
      </c>
      <c r="BX5" s="138" t="s">
        <v>255</v>
      </c>
      <c r="BY5" s="138" t="s">
        <v>343</v>
      </c>
      <c r="BZ5" s="178" t="s">
        <v>343</v>
      </c>
    </row>
    <row r="6" spans="1:78" ht="13" customHeight="1" x14ac:dyDescent="0.15">
      <c r="A6" s="72">
        <v>1771</v>
      </c>
      <c r="B6" s="139">
        <v>42230</v>
      </c>
      <c r="C6" s="74" t="s">
        <v>229</v>
      </c>
      <c r="D6" s="138" t="s">
        <v>230</v>
      </c>
      <c r="E6" s="75"/>
      <c r="F6" s="75" t="s">
        <v>248</v>
      </c>
      <c r="G6" s="76">
        <v>42185</v>
      </c>
      <c r="H6" s="77" t="s">
        <v>232</v>
      </c>
      <c r="I6" s="77" t="s">
        <v>233</v>
      </c>
      <c r="J6" s="77"/>
      <c r="K6" s="75" t="s">
        <v>234</v>
      </c>
      <c r="L6" s="75" t="s">
        <v>235</v>
      </c>
      <c r="M6" s="140">
        <v>124.34</v>
      </c>
      <c r="N6" s="140">
        <v>24.509090909090908</v>
      </c>
      <c r="O6" s="75"/>
      <c r="P6" s="75"/>
      <c r="Q6" s="140" t="s">
        <v>236</v>
      </c>
      <c r="R6" s="78"/>
      <c r="S6" s="140" t="s">
        <v>236</v>
      </c>
      <c r="T6" s="75"/>
      <c r="U6" s="140" t="s">
        <v>236</v>
      </c>
      <c r="V6" s="140" t="s">
        <v>236</v>
      </c>
      <c r="W6" s="140">
        <v>15.918181818181818</v>
      </c>
      <c r="X6" s="75"/>
      <c r="Y6" s="130"/>
      <c r="Z6" s="130"/>
      <c r="AA6" s="130"/>
      <c r="AB6" s="130"/>
      <c r="AC6" s="130"/>
      <c r="AD6" s="140" t="s">
        <v>236</v>
      </c>
      <c r="AE6" s="140">
        <v>12.81</v>
      </c>
      <c r="AF6" s="75"/>
      <c r="AG6" s="75"/>
      <c r="AH6" s="140" t="s">
        <v>236</v>
      </c>
      <c r="AI6" s="75"/>
      <c r="AJ6" s="75"/>
      <c r="AK6" s="140" t="s">
        <v>236</v>
      </c>
      <c r="AL6" s="75"/>
      <c r="AM6" s="140" t="s">
        <v>236</v>
      </c>
      <c r="AN6" s="140" t="s">
        <v>236</v>
      </c>
      <c r="AO6" s="75" t="s">
        <v>249</v>
      </c>
      <c r="AP6" s="77" t="s">
        <v>233</v>
      </c>
      <c r="AQ6" s="77"/>
      <c r="AR6" s="77"/>
      <c r="AS6" s="79"/>
      <c r="AT6" s="77">
        <v>9.3469999999999995</v>
      </c>
      <c r="AU6" s="77"/>
      <c r="AV6" s="77"/>
      <c r="AW6" s="77"/>
      <c r="AX6" s="77" t="s">
        <v>238</v>
      </c>
      <c r="AY6" s="75"/>
      <c r="AZ6" s="77">
        <v>0</v>
      </c>
      <c r="BA6" s="77">
        <v>0</v>
      </c>
      <c r="BB6" s="77">
        <v>0</v>
      </c>
      <c r="BC6" s="77">
        <v>0</v>
      </c>
      <c r="BD6" s="77">
        <v>0</v>
      </c>
      <c r="BE6" s="77">
        <v>0</v>
      </c>
      <c r="BF6" s="77">
        <v>0</v>
      </c>
      <c r="BG6" s="77">
        <v>0</v>
      </c>
      <c r="BH6" s="77">
        <v>0</v>
      </c>
      <c r="BI6" s="77">
        <v>0</v>
      </c>
      <c r="BJ6" s="77">
        <v>0</v>
      </c>
      <c r="BK6" s="77">
        <v>0</v>
      </c>
      <c r="BL6" s="77"/>
      <c r="BM6" s="77" t="s">
        <v>233</v>
      </c>
      <c r="BN6" s="77"/>
      <c r="BO6" s="141" t="s">
        <v>239</v>
      </c>
      <c r="BP6" s="77"/>
      <c r="BQ6" s="77"/>
      <c r="BR6" s="77"/>
      <c r="BS6" s="77"/>
      <c r="BT6" s="75" t="s">
        <v>240</v>
      </c>
      <c r="BU6" s="142" t="s">
        <v>241</v>
      </c>
      <c r="BV6" s="77">
        <v>20</v>
      </c>
      <c r="BW6" s="77" t="s">
        <v>242</v>
      </c>
      <c r="BX6" s="75"/>
      <c r="BY6" s="75" t="s">
        <v>250</v>
      </c>
      <c r="BZ6" s="75" t="s">
        <v>244</v>
      </c>
    </row>
    <row r="7" spans="1:78" ht="13" customHeight="1" x14ac:dyDescent="0.15">
      <c r="A7" s="72">
        <v>9852</v>
      </c>
      <c r="B7" s="139">
        <v>42230</v>
      </c>
      <c r="C7" s="74" t="s">
        <v>229</v>
      </c>
      <c r="D7" s="138" t="s">
        <v>230</v>
      </c>
      <c r="E7" s="75"/>
      <c r="F7" s="75" t="s">
        <v>248</v>
      </c>
      <c r="G7" s="76">
        <v>42179</v>
      </c>
      <c r="H7" s="77" t="s">
        <v>232</v>
      </c>
      <c r="I7" s="77" t="s">
        <v>233</v>
      </c>
      <c r="J7" s="77"/>
      <c r="K7" s="75" t="s">
        <v>228</v>
      </c>
      <c r="L7" s="138" t="s">
        <v>254</v>
      </c>
      <c r="M7" s="140">
        <v>124.34</v>
      </c>
      <c r="N7" s="140">
        <v>24.499999999999996</v>
      </c>
      <c r="O7" s="75"/>
      <c r="P7" s="75"/>
      <c r="Q7" s="140" t="s">
        <v>236</v>
      </c>
      <c r="R7" s="78"/>
      <c r="S7" s="140" t="s">
        <v>236</v>
      </c>
      <c r="T7" s="75"/>
      <c r="U7" s="140" t="s">
        <v>236</v>
      </c>
      <c r="V7" s="140" t="s">
        <v>236</v>
      </c>
      <c r="W7" s="140">
        <v>15.909090909090908</v>
      </c>
      <c r="X7" s="75"/>
      <c r="Y7" s="130"/>
      <c r="Z7" s="130"/>
      <c r="AA7" s="130"/>
      <c r="AB7" s="130"/>
      <c r="AC7" s="130"/>
      <c r="AD7" s="140" t="s">
        <v>236</v>
      </c>
      <c r="AE7" s="140">
        <v>12.81</v>
      </c>
      <c r="AF7" s="75"/>
      <c r="AG7" s="75"/>
      <c r="AH7" s="140" t="s">
        <v>236</v>
      </c>
      <c r="AI7" s="75"/>
      <c r="AJ7" s="75"/>
      <c r="AK7" s="140" t="s">
        <v>236</v>
      </c>
      <c r="AL7" s="75"/>
      <c r="AM7" s="140" t="s">
        <v>236</v>
      </c>
      <c r="AN7" s="140" t="s">
        <v>236</v>
      </c>
      <c r="AO7" s="75" t="s">
        <v>249</v>
      </c>
      <c r="AP7" s="77" t="s">
        <v>233</v>
      </c>
      <c r="AQ7" s="77"/>
      <c r="AR7" s="77"/>
      <c r="AS7" s="79"/>
      <c r="AT7" s="77">
        <v>9.3469999999999995</v>
      </c>
      <c r="AU7" s="77"/>
      <c r="AV7" s="77"/>
      <c r="AW7" s="77"/>
      <c r="AX7" s="77" t="s">
        <v>238</v>
      </c>
      <c r="AY7" s="75"/>
      <c r="AZ7" s="77">
        <v>0</v>
      </c>
      <c r="BA7" s="77">
        <v>0</v>
      </c>
      <c r="BB7" s="77">
        <v>0</v>
      </c>
      <c r="BC7" s="77">
        <v>5</v>
      </c>
      <c r="BD7" s="77">
        <v>0</v>
      </c>
      <c r="BE7" s="77">
        <v>0</v>
      </c>
      <c r="BF7" s="77">
        <v>0</v>
      </c>
      <c r="BG7" s="77">
        <v>0</v>
      </c>
      <c r="BH7" s="77">
        <v>0</v>
      </c>
      <c r="BI7" s="77">
        <v>0</v>
      </c>
      <c r="BJ7" s="77">
        <v>0</v>
      </c>
      <c r="BK7" s="77">
        <v>0</v>
      </c>
      <c r="BL7" s="77"/>
      <c r="BM7" s="77" t="s">
        <v>233</v>
      </c>
      <c r="BN7" s="77">
        <v>12</v>
      </c>
      <c r="BO7" s="77" t="s">
        <v>233</v>
      </c>
      <c r="BP7" s="77"/>
      <c r="BQ7" s="77"/>
      <c r="BR7" s="77"/>
      <c r="BS7" s="77"/>
      <c r="BT7" s="77"/>
      <c r="BU7" s="77"/>
      <c r="BV7" s="77"/>
      <c r="BW7" s="77" t="s">
        <v>242</v>
      </c>
      <c r="BX7" s="138" t="s">
        <v>255</v>
      </c>
      <c r="BY7" s="138" t="s">
        <v>343</v>
      </c>
      <c r="BZ7" s="178" t="s">
        <v>346</v>
      </c>
    </row>
    <row r="8" spans="1:78" ht="13" customHeight="1" x14ac:dyDescent="0.15">
      <c r="A8" s="72">
        <v>3291</v>
      </c>
      <c r="B8" s="139">
        <v>42230</v>
      </c>
      <c r="C8" s="74" t="s">
        <v>229</v>
      </c>
      <c r="D8" s="138" t="s">
        <v>230</v>
      </c>
      <c r="E8" s="75"/>
      <c r="F8" s="75" t="s">
        <v>251</v>
      </c>
      <c r="G8" s="76">
        <v>42185</v>
      </c>
      <c r="H8" s="77" t="s">
        <v>232</v>
      </c>
      <c r="I8" s="77" t="s">
        <v>233</v>
      </c>
      <c r="J8" s="77"/>
      <c r="K8" s="75" t="s">
        <v>234</v>
      </c>
      <c r="L8" s="75" t="s">
        <v>235</v>
      </c>
      <c r="M8" s="140">
        <v>97.481818181818184</v>
      </c>
      <c r="N8" s="140">
        <v>29.624545454545455</v>
      </c>
      <c r="O8" s="75"/>
      <c r="P8" s="75"/>
      <c r="Q8" s="140" t="s">
        <v>236</v>
      </c>
      <c r="R8" s="78"/>
      <c r="S8" s="140" t="s">
        <v>236</v>
      </c>
      <c r="T8" s="75"/>
      <c r="U8" s="140" t="s">
        <v>236</v>
      </c>
      <c r="V8" s="140" t="s">
        <v>236</v>
      </c>
      <c r="W8" s="140">
        <v>13.790909090909089</v>
      </c>
      <c r="X8" s="75"/>
      <c r="Y8" s="130"/>
      <c r="Z8" s="130"/>
      <c r="AA8" s="130"/>
      <c r="AB8" s="130"/>
      <c r="AC8" s="130"/>
      <c r="AD8" s="140" t="s">
        <v>236</v>
      </c>
      <c r="AE8" s="140" t="s">
        <v>236</v>
      </c>
      <c r="AF8" s="75"/>
      <c r="AG8" s="75"/>
      <c r="AH8" s="140" t="s">
        <v>236</v>
      </c>
      <c r="AI8" s="75"/>
      <c r="AJ8" s="75"/>
      <c r="AK8" s="140" t="s">
        <v>236</v>
      </c>
      <c r="AL8" s="75"/>
      <c r="AM8" s="140" t="s">
        <v>236</v>
      </c>
      <c r="AN8" s="140" t="s">
        <v>236</v>
      </c>
      <c r="AO8" s="75" t="s">
        <v>252</v>
      </c>
      <c r="AP8" s="77" t="s">
        <v>233</v>
      </c>
      <c r="AQ8" s="77"/>
      <c r="AR8" s="77"/>
      <c r="AS8" s="79"/>
      <c r="AT8" s="77">
        <v>9.3469999999999995</v>
      </c>
      <c r="AU8" s="77"/>
      <c r="AV8" s="77"/>
      <c r="AW8" s="77"/>
      <c r="AX8" s="77" t="s">
        <v>238</v>
      </c>
      <c r="AY8" s="75"/>
      <c r="AZ8" s="77">
        <v>0</v>
      </c>
      <c r="BA8" s="77">
        <v>0</v>
      </c>
      <c r="BB8" s="77">
        <v>0</v>
      </c>
      <c r="BC8" s="77">
        <v>0</v>
      </c>
      <c r="BD8" s="77">
        <v>0</v>
      </c>
      <c r="BE8" s="77">
        <v>0</v>
      </c>
      <c r="BF8" s="77">
        <v>0</v>
      </c>
      <c r="BG8" s="77">
        <v>0</v>
      </c>
      <c r="BH8" s="77">
        <v>0</v>
      </c>
      <c r="BI8" s="77">
        <v>0</v>
      </c>
      <c r="BJ8" s="77">
        <v>0</v>
      </c>
      <c r="BK8" s="77">
        <v>0</v>
      </c>
      <c r="BL8" s="77"/>
      <c r="BM8" s="77" t="s">
        <v>233</v>
      </c>
      <c r="BN8" s="77"/>
      <c r="BO8" s="141" t="s">
        <v>239</v>
      </c>
      <c r="BP8" s="77"/>
      <c r="BQ8" s="77"/>
      <c r="BR8" s="77"/>
      <c r="BS8" s="77"/>
      <c r="BT8" s="75" t="s">
        <v>240</v>
      </c>
      <c r="BU8" s="142" t="s">
        <v>241</v>
      </c>
      <c r="BV8" s="77">
        <v>20</v>
      </c>
      <c r="BW8" s="77" t="s">
        <v>242</v>
      </c>
      <c r="BX8" s="75"/>
      <c r="BY8" s="75" t="s">
        <v>253</v>
      </c>
      <c r="BZ8" s="75" t="s">
        <v>244</v>
      </c>
    </row>
    <row r="9" spans="1:78" ht="13" customHeight="1" x14ac:dyDescent="0.15">
      <c r="A9" s="72">
        <v>9851</v>
      </c>
      <c r="B9" s="139">
        <v>42230</v>
      </c>
      <c r="C9" s="74" t="s">
        <v>229</v>
      </c>
      <c r="D9" s="138" t="s">
        <v>230</v>
      </c>
      <c r="E9" s="75"/>
      <c r="F9" s="75" t="s">
        <v>251</v>
      </c>
      <c r="G9" s="76">
        <v>42179</v>
      </c>
      <c r="H9" s="77" t="s">
        <v>232</v>
      </c>
      <c r="I9" s="77" t="s">
        <v>233</v>
      </c>
      <c r="J9" s="77"/>
      <c r="K9" s="75" t="s">
        <v>228</v>
      </c>
      <c r="L9" s="138" t="s">
        <v>254</v>
      </c>
      <c r="M9" s="140">
        <v>97.481818181818184</v>
      </c>
      <c r="N9" s="140">
        <v>29.618181818181814</v>
      </c>
      <c r="O9" s="75"/>
      <c r="P9" s="75"/>
      <c r="Q9" s="140" t="s">
        <v>236</v>
      </c>
      <c r="R9" s="78"/>
      <c r="S9" s="140" t="s">
        <v>236</v>
      </c>
      <c r="T9" s="75"/>
      <c r="U9" s="140" t="s">
        <v>236</v>
      </c>
      <c r="V9" s="140" t="s">
        <v>236</v>
      </c>
      <c r="W9" s="140">
        <v>13.790909090909089</v>
      </c>
      <c r="X9" s="75"/>
      <c r="Y9" s="130"/>
      <c r="Z9" s="130"/>
      <c r="AA9" s="130"/>
      <c r="AB9" s="130"/>
      <c r="AC9" s="130"/>
      <c r="AD9" s="140" t="s">
        <v>236</v>
      </c>
      <c r="AE9" s="140" t="s">
        <v>236</v>
      </c>
      <c r="AF9" s="75"/>
      <c r="AG9" s="75"/>
      <c r="AH9" s="140" t="s">
        <v>236</v>
      </c>
      <c r="AI9" s="75"/>
      <c r="AJ9" s="75"/>
      <c r="AK9" s="140" t="s">
        <v>236</v>
      </c>
      <c r="AL9" s="75"/>
      <c r="AM9" s="140" t="s">
        <v>236</v>
      </c>
      <c r="AN9" s="140" t="s">
        <v>236</v>
      </c>
      <c r="AO9" s="75" t="s">
        <v>252</v>
      </c>
      <c r="AP9" s="77" t="s">
        <v>233</v>
      </c>
      <c r="AQ9" s="77"/>
      <c r="AR9" s="77"/>
      <c r="AS9" s="79"/>
      <c r="AT9" s="77">
        <v>9.3469999999999995</v>
      </c>
      <c r="AU9" s="77"/>
      <c r="AV9" s="77"/>
      <c r="AW9" s="77"/>
      <c r="AX9" s="77" t="s">
        <v>238</v>
      </c>
      <c r="AY9" s="75"/>
      <c r="AZ9" s="77">
        <v>0</v>
      </c>
      <c r="BA9" s="77">
        <v>0</v>
      </c>
      <c r="BB9" s="77">
        <v>0</v>
      </c>
      <c r="BC9" s="77">
        <v>5</v>
      </c>
      <c r="BD9" s="77">
        <v>0</v>
      </c>
      <c r="BE9" s="77">
        <v>0</v>
      </c>
      <c r="BF9" s="77">
        <v>0</v>
      </c>
      <c r="BG9" s="77">
        <v>0</v>
      </c>
      <c r="BH9" s="77">
        <v>0</v>
      </c>
      <c r="BI9" s="77">
        <v>0</v>
      </c>
      <c r="BJ9" s="77">
        <v>0</v>
      </c>
      <c r="BK9" s="77">
        <v>0</v>
      </c>
      <c r="BL9" s="77"/>
      <c r="BM9" s="77" t="s">
        <v>233</v>
      </c>
      <c r="BN9" s="77">
        <v>12</v>
      </c>
      <c r="BO9" s="77" t="s">
        <v>233</v>
      </c>
      <c r="BP9" s="77"/>
      <c r="BQ9" s="77"/>
      <c r="BR9" s="77"/>
      <c r="BS9" s="77"/>
      <c r="BT9" s="77"/>
      <c r="BU9" s="77"/>
      <c r="BV9" s="77"/>
      <c r="BW9" s="77" t="s">
        <v>242</v>
      </c>
      <c r="BX9" s="138" t="s">
        <v>255</v>
      </c>
      <c r="BY9" s="138" t="s">
        <v>342</v>
      </c>
      <c r="BZ9" s="138" t="s">
        <v>244</v>
      </c>
    </row>
    <row r="17" spans="12:14" x14ac:dyDescent="0.15">
      <c r="N17" s="177"/>
    </row>
    <row r="21" spans="12:14" x14ac:dyDescent="0.15">
      <c r="L21" s="177"/>
    </row>
  </sheetData>
  <sheetProtection algorithmName="SHA-512" hashValue="VOwdtxtu2fVWJapjxROTkDhD8xoXdiwBTf4cAQ3DMNdNRmRT9zKyA4AozMLbiXua8FjoKDQZ1lGVnykowHmlcg==" saltValue="fKP58S6mNRT0BUjx9U+1Kw==" spinCount="100000" sheet="1" objects="1" scenarios="1"/>
  <hyperlinks>
    <hyperlink ref="BZ5" r:id="rId1" xr:uid="{FA6B8783-2E3A-A944-A72C-9A7FCF3C6ACB}"/>
    <hyperlink ref="BZ7" r:id="rId2" xr:uid="{8DBAF390-4817-FE45-8D32-3642A837D991}"/>
  </hyperlinks>
  <pageMargins left="0.75" right="0.75" top="1" bottom="1" header="0.5" footer="0.5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8938A-3DAF-B847-B031-14A8F2ACC33B}">
  <sheetPr codeName="Sheet16"/>
  <dimension ref="A1:AQ5"/>
  <sheetViews>
    <sheetView workbookViewId="0">
      <selection activeCell="A2" sqref="A2:AO5"/>
    </sheetView>
  </sheetViews>
  <sheetFormatPr baseColWidth="10" defaultRowHeight="13" x14ac:dyDescent="0.15"/>
  <cols>
    <col min="11" max="11" width="13.6640625" customWidth="1"/>
  </cols>
  <sheetData>
    <row r="1" spans="1:43" ht="70" x14ac:dyDescent="0.15">
      <c r="A1" s="80" t="s">
        <v>56</v>
      </c>
      <c r="B1" s="80" t="s">
        <v>57</v>
      </c>
      <c r="C1" s="81" t="s">
        <v>58</v>
      </c>
      <c r="D1" s="82" t="s">
        <v>59</v>
      </c>
      <c r="E1" s="82" t="s">
        <v>60</v>
      </c>
      <c r="F1" s="82" t="s">
        <v>61</v>
      </c>
      <c r="G1" s="80" t="s">
        <v>22</v>
      </c>
      <c r="H1" s="83" t="s">
        <v>63</v>
      </c>
      <c r="I1" s="83" t="s">
        <v>64</v>
      </c>
      <c r="J1" s="83" t="s">
        <v>0</v>
      </c>
      <c r="K1" s="82" t="s">
        <v>1</v>
      </c>
      <c r="L1" s="84" t="s">
        <v>2</v>
      </c>
      <c r="M1" s="85" t="s">
        <v>3</v>
      </c>
      <c r="N1" s="86" t="s">
        <v>4</v>
      </c>
      <c r="O1" s="86" t="s">
        <v>89</v>
      </c>
      <c r="P1" s="86" t="s">
        <v>90</v>
      </c>
      <c r="Q1" s="86" t="s">
        <v>91</v>
      </c>
      <c r="R1" s="86" t="s">
        <v>92</v>
      </c>
      <c r="S1" s="86" t="s">
        <v>93</v>
      </c>
      <c r="T1" s="86" t="s">
        <v>39</v>
      </c>
      <c r="U1" s="86" t="s">
        <v>40</v>
      </c>
      <c r="V1" s="87" t="s">
        <v>41</v>
      </c>
      <c r="W1" s="88" t="s">
        <v>42</v>
      </c>
      <c r="X1" s="88" t="s">
        <v>43</v>
      </c>
      <c r="Y1" s="88" t="s">
        <v>44</v>
      </c>
      <c r="Z1" s="88" t="s">
        <v>45</v>
      </c>
      <c r="AA1" s="88" t="s">
        <v>46</v>
      </c>
      <c r="AB1" s="88" t="s">
        <v>47</v>
      </c>
      <c r="AC1" s="88" t="s">
        <v>138</v>
      </c>
      <c r="AD1" s="88" t="s">
        <v>139</v>
      </c>
      <c r="AE1" s="89" t="s">
        <v>140</v>
      </c>
      <c r="AF1" s="90" t="s">
        <v>141</v>
      </c>
      <c r="AG1" s="90" t="s">
        <v>32</v>
      </c>
      <c r="AH1" s="91" t="s">
        <v>33</v>
      </c>
      <c r="AI1" s="91" t="s">
        <v>34</v>
      </c>
      <c r="AJ1" s="91" t="s">
        <v>48</v>
      </c>
      <c r="AK1" s="91" t="s">
        <v>49</v>
      </c>
      <c r="AL1" s="92" t="s">
        <v>50</v>
      </c>
      <c r="AM1" s="93" t="s">
        <v>51</v>
      </c>
      <c r="AN1" s="93" t="s">
        <v>52</v>
      </c>
      <c r="AO1" s="94" t="s">
        <v>53</v>
      </c>
      <c r="AP1" s="95" t="s">
        <v>54</v>
      </c>
      <c r="AQ1" s="96" t="s">
        <v>55</v>
      </c>
    </row>
    <row r="2" spans="1:43" x14ac:dyDescent="0.15">
      <c r="A2" s="72">
        <v>1769</v>
      </c>
      <c r="B2" s="76">
        <v>41821</v>
      </c>
      <c r="C2" s="74" t="s">
        <v>181</v>
      </c>
      <c r="D2" s="75" t="s">
        <v>147</v>
      </c>
      <c r="E2" s="75"/>
      <c r="F2" s="75" t="s">
        <v>148</v>
      </c>
      <c r="G2" s="76">
        <v>41820</v>
      </c>
      <c r="H2" s="77" t="s">
        <v>213</v>
      </c>
      <c r="I2" s="77" t="s">
        <v>180</v>
      </c>
      <c r="J2" s="77"/>
      <c r="K2" s="75" t="s">
        <v>177</v>
      </c>
      <c r="L2" s="75" t="s">
        <v>178</v>
      </c>
      <c r="M2" s="129">
        <v>86.032727272727271</v>
      </c>
      <c r="N2" s="129">
        <v>24.028181818181821</v>
      </c>
      <c r="O2" s="75"/>
      <c r="P2" s="75"/>
      <c r="Q2" s="75"/>
      <c r="R2" s="78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 t="s">
        <v>179</v>
      </c>
      <c r="AM2" s="77" t="s">
        <v>180</v>
      </c>
      <c r="AN2" s="77"/>
      <c r="AO2" s="77"/>
      <c r="AP2" s="79" t="s">
        <v>188</v>
      </c>
      <c r="AQ2" s="120">
        <v>8.9290000000000003</v>
      </c>
    </row>
    <row r="3" spans="1:43" x14ac:dyDescent="0.15">
      <c r="A3" s="72">
        <v>1771</v>
      </c>
      <c r="B3" s="76">
        <v>41821</v>
      </c>
      <c r="C3" s="74" t="s">
        <v>181</v>
      </c>
      <c r="D3" s="75" t="s">
        <v>147</v>
      </c>
      <c r="E3" s="75"/>
      <c r="F3" s="75" t="s">
        <v>212</v>
      </c>
      <c r="G3" s="76">
        <v>41820</v>
      </c>
      <c r="H3" s="77" t="s">
        <v>213</v>
      </c>
      <c r="I3" s="77" t="s">
        <v>180</v>
      </c>
      <c r="J3" s="77"/>
      <c r="K3" s="75" t="s">
        <v>177</v>
      </c>
      <c r="L3" s="75" t="s">
        <v>178</v>
      </c>
      <c r="M3" s="75">
        <v>102.075</v>
      </c>
      <c r="N3" s="129">
        <v>24.028181818181821</v>
      </c>
      <c r="O3" s="75"/>
      <c r="P3" s="75"/>
      <c r="Q3" s="75"/>
      <c r="R3" s="78"/>
      <c r="S3" s="75"/>
      <c r="T3" s="75"/>
      <c r="U3" s="75"/>
      <c r="V3" s="75"/>
      <c r="W3" s="130">
        <v>15.603636363636365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 t="s">
        <v>217</v>
      </c>
      <c r="AM3" s="77" t="s">
        <v>180</v>
      </c>
      <c r="AN3" s="77"/>
      <c r="AO3" s="77"/>
      <c r="AP3" s="79" t="s">
        <v>188</v>
      </c>
      <c r="AQ3" s="120">
        <v>8.9290000000000003</v>
      </c>
    </row>
    <row r="4" spans="1:43" x14ac:dyDescent="0.15">
      <c r="A4" s="72">
        <v>1770</v>
      </c>
      <c r="B4" s="76">
        <v>41821</v>
      </c>
      <c r="C4" s="74" t="s">
        <v>181</v>
      </c>
      <c r="D4" s="75" t="s">
        <v>147</v>
      </c>
      <c r="E4" s="75"/>
      <c r="F4" s="75" t="s">
        <v>183</v>
      </c>
      <c r="G4" s="76">
        <v>41820</v>
      </c>
      <c r="H4" s="77" t="s">
        <v>213</v>
      </c>
      <c r="I4" s="77" t="s">
        <v>180</v>
      </c>
      <c r="J4" s="77"/>
      <c r="K4" s="75" t="s">
        <v>177</v>
      </c>
      <c r="L4" s="75" t="s">
        <v>178</v>
      </c>
      <c r="M4" s="75">
        <v>121.9</v>
      </c>
      <c r="N4" s="129">
        <v>24.028181818181821</v>
      </c>
      <c r="O4" s="75"/>
      <c r="P4" s="75"/>
      <c r="Q4" s="75"/>
      <c r="R4" s="78"/>
      <c r="S4" s="75"/>
      <c r="T4" s="75"/>
      <c r="U4" s="75"/>
      <c r="V4" s="75"/>
      <c r="W4" s="130">
        <v>15.603636363636365</v>
      </c>
      <c r="X4" s="75"/>
      <c r="Y4" s="75"/>
      <c r="Z4" s="75"/>
      <c r="AA4" s="75"/>
      <c r="AB4" s="75"/>
      <c r="AC4" s="75"/>
      <c r="AD4" s="75"/>
      <c r="AE4" s="75">
        <v>12.56</v>
      </c>
      <c r="AF4" s="75"/>
      <c r="AG4" s="75"/>
      <c r="AH4" s="75"/>
      <c r="AI4" s="75"/>
      <c r="AJ4" s="75"/>
      <c r="AK4" s="75"/>
      <c r="AL4" s="75" t="s">
        <v>184</v>
      </c>
      <c r="AM4" s="77" t="s">
        <v>180</v>
      </c>
      <c r="AN4" s="77"/>
      <c r="AO4" s="77"/>
      <c r="AP4" s="79" t="s">
        <v>188</v>
      </c>
      <c r="AQ4" s="120">
        <v>8.9290000000000003</v>
      </c>
    </row>
    <row r="5" spans="1:43" x14ac:dyDescent="0.15">
      <c r="A5" s="72">
        <v>3291</v>
      </c>
      <c r="B5" s="76">
        <v>41821</v>
      </c>
      <c r="C5" s="74" t="s">
        <v>181</v>
      </c>
      <c r="D5" s="75" t="s">
        <v>147</v>
      </c>
      <c r="E5" s="75"/>
      <c r="F5" s="75" t="s">
        <v>185</v>
      </c>
      <c r="G5" s="76">
        <v>41820</v>
      </c>
      <c r="H5" s="77" t="s">
        <v>213</v>
      </c>
      <c r="I5" s="77" t="s">
        <v>180</v>
      </c>
      <c r="J5" s="77"/>
      <c r="K5" s="75" t="s">
        <v>177</v>
      </c>
      <c r="L5" s="75" t="s">
        <v>178</v>
      </c>
      <c r="M5" s="75">
        <v>95.572999999999993</v>
      </c>
      <c r="N5" s="75">
        <v>29.043600000000001</v>
      </c>
      <c r="O5" s="75"/>
      <c r="P5" s="75"/>
      <c r="Q5" s="75"/>
      <c r="R5" s="78"/>
      <c r="S5" s="75"/>
      <c r="T5" s="75"/>
      <c r="U5" s="75"/>
      <c r="V5" s="75"/>
      <c r="W5" s="75">
        <v>13.52</v>
      </c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 t="s">
        <v>187</v>
      </c>
      <c r="AM5" s="77" t="s">
        <v>180</v>
      </c>
      <c r="AN5" s="77"/>
      <c r="AO5" s="77"/>
      <c r="AP5" s="79" t="s">
        <v>188</v>
      </c>
      <c r="AQ5" s="120">
        <v>8.9290000000000003</v>
      </c>
    </row>
  </sheetData>
  <sheetProtection algorithmName="SHA-512" hashValue="WdQGP6c4zbkiy/0gZ6bl9ApfzTdnUQSx6Kp5vehI0G1u3sFKFENih6fXNoBVzbJJAYkepDJaEMLvhu8FsFrS9Q==" saltValue="uGXaSWVcXb+6w6DsyVKq+g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AQ5"/>
  <sheetViews>
    <sheetView workbookViewId="0">
      <selection activeCell="A2" sqref="A2:AO5"/>
    </sheetView>
  </sheetViews>
  <sheetFormatPr baseColWidth="10" defaultRowHeight="13" x14ac:dyDescent="0.15"/>
  <sheetData>
    <row r="1" spans="1:43" ht="70" x14ac:dyDescent="0.15">
      <c r="A1" s="80" t="s">
        <v>56</v>
      </c>
      <c r="B1" s="80" t="s">
        <v>57</v>
      </c>
      <c r="C1" s="81" t="s">
        <v>58</v>
      </c>
      <c r="D1" s="82" t="s">
        <v>59</v>
      </c>
      <c r="E1" s="82" t="s">
        <v>60</v>
      </c>
      <c r="F1" s="82" t="s">
        <v>61</v>
      </c>
      <c r="G1" s="80" t="s">
        <v>62</v>
      </c>
      <c r="H1" s="83" t="s">
        <v>63</v>
      </c>
      <c r="I1" s="83" t="s">
        <v>64</v>
      </c>
      <c r="J1" s="83" t="s">
        <v>0</v>
      </c>
      <c r="K1" s="82" t="s">
        <v>1</v>
      </c>
      <c r="L1" s="84" t="s">
        <v>2</v>
      </c>
      <c r="M1" s="85" t="s">
        <v>3</v>
      </c>
      <c r="N1" s="86" t="s">
        <v>4</v>
      </c>
      <c r="O1" s="86" t="s">
        <v>89</v>
      </c>
      <c r="P1" s="86" t="s">
        <v>90</v>
      </c>
      <c r="Q1" s="86" t="s">
        <v>91</v>
      </c>
      <c r="R1" s="86" t="s">
        <v>92</v>
      </c>
      <c r="S1" s="86" t="s">
        <v>93</v>
      </c>
      <c r="T1" s="86" t="s">
        <v>39</v>
      </c>
      <c r="U1" s="86" t="s">
        <v>40</v>
      </c>
      <c r="V1" s="87" t="s">
        <v>41</v>
      </c>
      <c r="W1" s="88" t="s">
        <v>42</v>
      </c>
      <c r="X1" s="88" t="s">
        <v>43</v>
      </c>
      <c r="Y1" s="88" t="s">
        <v>44</v>
      </c>
      <c r="Z1" s="88" t="s">
        <v>45</v>
      </c>
      <c r="AA1" s="88" t="s">
        <v>46</v>
      </c>
      <c r="AB1" s="88" t="s">
        <v>47</v>
      </c>
      <c r="AC1" s="88" t="s">
        <v>138</v>
      </c>
      <c r="AD1" s="88" t="s">
        <v>139</v>
      </c>
      <c r="AE1" s="89" t="s">
        <v>140</v>
      </c>
      <c r="AF1" s="90" t="s">
        <v>141</v>
      </c>
      <c r="AG1" s="90" t="s">
        <v>32</v>
      </c>
      <c r="AH1" s="91" t="s">
        <v>33</v>
      </c>
      <c r="AI1" s="91" t="s">
        <v>34</v>
      </c>
      <c r="AJ1" s="91" t="s">
        <v>48</v>
      </c>
      <c r="AK1" s="91" t="s">
        <v>49</v>
      </c>
      <c r="AL1" s="92" t="s">
        <v>50</v>
      </c>
      <c r="AM1" s="93" t="s">
        <v>51</v>
      </c>
      <c r="AN1" s="93" t="s">
        <v>52</v>
      </c>
      <c r="AO1" s="94" t="s">
        <v>53</v>
      </c>
      <c r="AP1" s="95" t="s">
        <v>54</v>
      </c>
      <c r="AQ1" s="96" t="s">
        <v>55</v>
      </c>
    </row>
    <row r="2" spans="1:43" x14ac:dyDescent="0.15">
      <c r="A2" s="72">
        <v>1769</v>
      </c>
      <c r="B2" s="76">
        <v>41464</v>
      </c>
      <c r="C2" s="74" t="s">
        <v>219</v>
      </c>
      <c r="D2" s="75" t="s">
        <v>147</v>
      </c>
      <c r="E2" s="75"/>
      <c r="F2" s="75" t="s">
        <v>148</v>
      </c>
      <c r="G2" s="76">
        <v>41455</v>
      </c>
      <c r="H2" s="77" t="s">
        <v>213</v>
      </c>
      <c r="I2" s="77" t="s">
        <v>214</v>
      </c>
      <c r="J2" s="77"/>
      <c r="K2" s="75" t="s">
        <v>177</v>
      </c>
      <c r="L2" s="75" t="s">
        <v>178</v>
      </c>
      <c r="M2" s="75">
        <v>84.305000000000007</v>
      </c>
      <c r="N2" s="75">
        <v>23.545999999999999</v>
      </c>
      <c r="O2" s="75"/>
      <c r="P2" s="75"/>
      <c r="Q2" s="75"/>
      <c r="R2" s="78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 t="s">
        <v>179</v>
      </c>
      <c r="AM2" s="77" t="s">
        <v>180</v>
      </c>
      <c r="AN2" s="77"/>
      <c r="AO2" s="77"/>
      <c r="AP2" s="79" t="s">
        <v>218</v>
      </c>
      <c r="AQ2" s="120">
        <v>8.9290000000000003</v>
      </c>
    </row>
    <row r="3" spans="1:43" x14ac:dyDescent="0.15">
      <c r="A3" s="72">
        <v>1771</v>
      </c>
      <c r="B3" s="76">
        <v>41464</v>
      </c>
      <c r="C3" s="74" t="s">
        <v>210</v>
      </c>
      <c r="D3" s="75" t="s">
        <v>211</v>
      </c>
      <c r="E3" s="75"/>
      <c r="F3" s="75" t="s">
        <v>212</v>
      </c>
      <c r="G3" s="76">
        <v>41455</v>
      </c>
      <c r="H3" s="77" t="s">
        <v>213</v>
      </c>
      <c r="I3" s="77" t="s">
        <v>214</v>
      </c>
      <c r="J3" s="77"/>
      <c r="K3" s="75" t="s">
        <v>215</v>
      </c>
      <c r="L3" s="75" t="s">
        <v>216</v>
      </c>
      <c r="M3" s="75">
        <v>100.02500000000001</v>
      </c>
      <c r="N3" s="75">
        <v>23.545999999999999</v>
      </c>
      <c r="O3" s="75"/>
      <c r="P3" s="75"/>
      <c r="Q3" s="75"/>
      <c r="R3" s="78"/>
      <c r="S3" s="75"/>
      <c r="T3" s="75"/>
      <c r="U3" s="75"/>
      <c r="V3" s="75"/>
      <c r="W3" s="75">
        <v>15.29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 t="s">
        <v>217</v>
      </c>
      <c r="AM3" s="77" t="s">
        <v>214</v>
      </c>
      <c r="AN3" s="77"/>
      <c r="AO3" s="77"/>
      <c r="AP3" s="79" t="s">
        <v>218</v>
      </c>
      <c r="AQ3" s="120">
        <v>8.9290000000000003</v>
      </c>
    </row>
    <row r="4" spans="1:43" x14ac:dyDescent="0.15">
      <c r="A4" s="72">
        <v>1770</v>
      </c>
      <c r="B4" s="76">
        <v>41464</v>
      </c>
      <c r="C4" s="74" t="s">
        <v>181</v>
      </c>
      <c r="D4" s="75" t="s">
        <v>182</v>
      </c>
      <c r="E4" s="75"/>
      <c r="F4" s="75" t="s">
        <v>183</v>
      </c>
      <c r="G4" s="76">
        <v>41455</v>
      </c>
      <c r="H4" s="77" t="s">
        <v>213</v>
      </c>
      <c r="I4" s="77" t="s">
        <v>214</v>
      </c>
      <c r="J4" s="77"/>
      <c r="K4" s="75" t="s">
        <v>215</v>
      </c>
      <c r="L4" s="75" t="s">
        <v>178</v>
      </c>
      <c r="M4" s="75">
        <v>119.45</v>
      </c>
      <c r="N4" s="75">
        <v>23.545999999999999</v>
      </c>
      <c r="O4" s="75"/>
      <c r="P4" s="75"/>
      <c r="Q4" s="75"/>
      <c r="R4" s="78"/>
      <c r="S4" s="75"/>
      <c r="T4" s="75"/>
      <c r="U4" s="75"/>
      <c r="V4" s="75"/>
      <c r="W4" s="75">
        <v>15.29</v>
      </c>
      <c r="X4" s="75"/>
      <c r="Y4" s="75"/>
      <c r="Z4" s="75"/>
      <c r="AA4" s="75"/>
      <c r="AB4" s="75"/>
      <c r="AC4" s="75"/>
      <c r="AD4" s="75"/>
      <c r="AE4" s="75">
        <v>12.31</v>
      </c>
      <c r="AF4" s="75"/>
      <c r="AG4" s="75"/>
      <c r="AH4" s="75"/>
      <c r="AI4" s="75"/>
      <c r="AJ4" s="75"/>
      <c r="AK4" s="75"/>
      <c r="AL4" s="75" t="s">
        <v>184</v>
      </c>
      <c r="AM4" s="77" t="s">
        <v>214</v>
      </c>
      <c r="AN4" s="77"/>
      <c r="AO4" s="77"/>
      <c r="AP4" s="79" t="s">
        <v>218</v>
      </c>
      <c r="AQ4" s="120">
        <v>8.9290000000000003</v>
      </c>
    </row>
    <row r="5" spans="1:43" x14ac:dyDescent="0.15">
      <c r="A5" s="72">
        <v>3291</v>
      </c>
      <c r="B5" s="76">
        <v>41464</v>
      </c>
      <c r="C5" s="74" t="s">
        <v>210</v>
      </c>
      <c r="D5" s="75" t="s">
        <v>211</v>
      </c>
      <c r="E5" s="75"/>
      <c r="F5" s="75" t="s">
        <v>185</v>
      </c>
      <c r="G5" s="76">
        <v>41455</v>
      </c>
      <c r="H5" s="77" t="s">
        <v>213</v>
      </c>
      <c r="I5" s="77" t="s">
        <v>186</v>
      </c>
      <c r="J5" s="77"/>
      <c r="K5" s="75" t="s">
        <v>215</v>
      </c>
      <c r="L5" s="75" t="s">
        <v>216</v>
      </c>
      <c r="M5" s="75">
        <v>93.655000000000001</v>
      </c>
      <c r="N5" s="75">
        <v>28.460999999999999</v>
      </c>
      <c r="O5" s="75"/>
      <c r="P5" s="75"/>
      <c r="Q5" s="75"/>
      <c r="R5" s="78"/>
      <c r="S5" s="75"/>
      <c r="T5" s="75"/>
      <c r="U5" s="75"/>
      <c r="V5" s="75"/>
      <c r="W5" s="75">
        <v>13.252000000000001</v>
      </c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 t="s">
        <v>187</v>
      </c>
      <c r="AM5" s="77" t="s">
        <v>214</v>
      </c>
      <c r="AN5" s="77"/>
      <c r="AO5" s="77"/>
      <c r="AP5" s="79" t="s">
        <v>188</v>
      </c>
      <c r="AQ5" s="120">
        <v>8.9290000000000003</v>
      </c>
    </row>
  </sheetData>
  <sheetProtection algorithmName="SHA-512" hashValue="uuA4g464IL6MydynQAS52fGUJfdVU/ta0Hxk2/fViRsK2uoToRX+g5rtAYqr+M9zSzTyaQDHnm1zVbuXtUCwZg==" saltValue="2M3pzdha0vbFdQARlOzS0Q==" spinCount="100000" sheet="1" objects="1" scenarios="1"/>
  <phoneticPr fontId="5" type="noConversion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AQ5"/>
  <sheetViews>
    <sheetView workbookViewId="0">
      <selection activeCell="A2" sqref="A2:AO5"/>
    </sheetView>
  </sheetViews>
  <sheetFormatPr baseColWidth="10" defaultRowHeight="13" x14ac:dyDescent="0.15"/>
  <cols>
    <col min="15" max="15" width="13.33203125" bestFit="1" customWidth="1"/>
  </cols>
  <sheetData>
    <row r="1" spans="1:43" ht="70" x14ac:dyDescent="0.15">
      <c r="A1" s="80" t="s">
        <v>56</v>
      </c>
      <c r="B1" s="80" t="s">
        <v>57</v>
      </c>
      <c r="C1" s="81" t="s">
        <v>58</v>
      </c>
      <c r="D1" s="82" t="s">
        <v>59</v>
      </c>
      <c r="E1" s="82" t="s">
        <v>60</v>
      </c>
      <c r="F1" s="82" t="s">
        <v>61</v>
      </c>
      <c r="G1" s="80" t="s">
        <v>62</v>
      </c>
      <c r="H1" s="83" t="s">
        <v>63</v>
      </c>
      <c r="I1" s="83" t="s">
        <v>64</v>
      </c>
      <c r="J1" s="83" t="s">
        <v>0</v>
      </c>
      <c r="K1" s="82" t="s">
        <v>1</v>
      </c>
      <c r="L1" s="84" t="s">
        <v>2</v>
      </c>
      <c r="M1" s="85" t="s">
        <v>3</v>
      </c>
      <c r="N1" s="86" t="s">
        <v>4</v>
      </c>
      <c r="O1" s="86" t="s">
        <v>89</v>
      </c>
      <c r="P1" s="86" t="s">
        <v>90</v>
      </c>
      <c r="Q1" s="86" t="s">
        <v>91</v>
      </c>
      <c r="R1" s="86" t="s">
        <v>92</v>
      </c>
      <c r="S1" s="86" t="s">
        <v>93</v>
      </c>
      <c r="T1" s="86" t="s">
        <v>39</v>
      </c>
      <c r="U1" s="86" t="s">
        <v>40</v>
      </c>
      <c r="V1" s="87" t="s">
        <v>41</v>
      </c>
      <c r="W1" s="88" t="s">
        <v>42</v>
      </c>
      <c r="X1" s="88" t="s">
        <v>43</v>
      </c>
      <c r="Y1" s="88" t="s">
        <v>44</v>
      </c>
      <c r="Z1" s="88" t="s">
        <v>45</v>
      </c>
      <c r="AA1" s="88" t="s">
        <v>46</v>
      </c>
      <c r="AB1" s="88" t="s">
        <v>47</v>
      </c>
      <c r="AC1" s="88" t="s">
        <v>138</v>
      </c>
      <c r="AD1" s="88" t="s">
        <v>139</v>
      </c>
      <c r="AE1" s="89" t="s">
        <v>140</v>
      </c>
      <c r="AF1" s="90" t="s">
        <v>141</v>
      </c>
      <c r="AG1" s="90" t="s">
        <v>32</v>
      </c>
      <c r="AH1" s="91" t="s">
        <v>33</v>
      </c>
      <c r="AI1" s="91" t="s">
        <v>34</v>
      </c>
      <c r="AJ1" s="91" t="s">
        <v>48</v>
      </c>
      <c r="AK1" s="91" t="s">
        <v>49</v>
      </c>
      <c r="AL1" s="92" t="s">
        <v>50</v>
      </c>
      <c r="AM1" s="93" t="s">
        <v>51</v>
      </c>
      <c r="AN1" s="93" t="s">
        <v>52</v>
      </c>
      <c r="AO1" s="94" t="s">
        <v>53</v>
      </c>
      <c r="AP1" s="95" t="s">
        <v>54</v>
      </c>
      <c r="AQ1" s="96" t="s">
        <v>55</v>
      </c>
    </row>
    <row r="2" spans="1:43" x14ac:dyDescent="0.15">
      <c r="A2" s="72">
        <v>1769</v>
      </c>
      <c r="B2" s="73">
        <v>41137</v>
      </c>
      <c r="C2" s="74" t="s">
        <v>10</v>
      </c>
      <c r="D2" s="75" t="s">
        <v>11</v>
      </c>
      <c r="E2" s="75"/>
      <c r="F2" s="75" t="s">
        <v>12</v>
      </c>
      <c r="G2" s="76">
        <v>41090</v>
      </c>
      <c r="H2" s="77" t="s">
        <v>13</v>
      </c>
      <c r="I2" s="77" t="s">
        <v>14</v>
      </c>
      <c r="J2" s="77"/>
      <c r="K2" s="75" t="s">
        <v>15</v>
      </c>
      <c r="L2" s="75" t="s">
        <v>16</v>
      </c>
      <c r="M2" s="75">
        <v>84.05</v>
      </c>
      <c r="N2" s="75">
        <v>23.7</v>
      </c>
      <c r="O2" s="75"/>
      <c r="P2" s="75"/>
      <c r="Q2" s="75"/>
      <c r="R2" s="78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 t="s">
        <v>17</v>
      </c>
      <c r="AM2" s="77" t="s">
        <v>14</v>
      </c>
      <c r="AN2" s="77"/>
      <c r="AO2" s="77"/>
      <c r="AP2" s="79" t="s">
        <v>18</v>
      </c>
      <c r="AQ2" s="77">
        <v>6.6710000000000003</v>
      </c>
    </row>
    <row r="3" spans="1:43" x14ac:dyDescent="0.15">
      <c r="A3" s="72">
        <v>1771</v>
      </c>
      <c r="B3" s="73">
        <v>41137</v>
      </c>
      <c r="C3" s="74" t="s">
        <v>67</v>
      </c>
      <c r="D3" s="75" t="s">
        <v>68</v>
      </c>
      <c r="E3" s="75"/>
      <c r="F3" s="75" t="s">
        <v>73</v>
      </c>
      <c r="G3" s="76">
        <v>41090</v>
      </c>
      <c r="H3" s="77" t="s">
        <v>70</v>
      </c>
      <c r="I3" s="77" t="s">
        <v>71</v>
      </c>
      <c r="J3" s="77"/>
      <c r="K3" s="75" t="s">
        <v>15</v>
      </c>
      <c r="L3" s="75" t="s">
        <v>16</v>
      </c>
      <c r="M3" s="75">
        <v>100.33</v>
      </c>
      <c r="N3" s="75">
        <v>23.7</v>
      </c>
      <c r="O3" s="75"/>
      <c r="P3" s="75"/>
      <c r="Q3" s="75"/>
      <c r="R3" s="78"/>
      <c r="S3" s="75"/>
      <c r="T3" s="75"/>
      <c r="U3" s="75"/>
      <c r="V3" s="75"/>
      <c r="W3" s="75">
        <v>14.29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 t="s">
        <v>74</v>
      </c>
      <c r="AM3" s="77" t="s">
        <v>71</v>
      </c>
      <c r="AN3" s="77"/>
      <c r="AO3" s="77"/>
      <c r="AP3" s="79" t="s">
        <v>75</v>
      </c>
      <c r="AQ3" s="77">
        <v>6.6710000000000003</v>
      </c>
    </row>
    <row r="4" spans="1:43" x14ac:dyDescent="0.15">
      <c r="A4" s="72">
        <v>1770</v>
      </c>
      <c r="B4" s="73">
        <v>41137</v>
      </c>
      <c r="C4" s="74" t="s">
        <v>67</v>
      </c>
      <c r="D4" s="75" t="s">
        <v>68</v>
      </c>
      <c r="E4" s="75"/>
      <c r="F4" s="75" t="s">
        <v>69</v>
      </c>
      <c r="G4" s="76">
        <v>41090</v>
      </c>
      <c r="H4" s="77" t="s">
        <v>70</v>
      </c>
      <c r="I4" s="77" t="s">
        <v>71</v>
      </c>
      <c r="J4" s="77"/>
      <c r="K4" s="75" t="s">
        <v>15</v>
      </c>
      <c r="L4" s="75" t="s">
        <v>16</v>
      </c>
      <c r="M4" s="75">
        <v>120.96</v>
      </c>
      <c r="N4" s="75">
        <v>23.7</v>
      </c>
      <c r="O4" s="75"/>
      <c r="P4" s="75"/>
      <c r="Q4" s="75"/>
      <c r="R4" s="78"/>
      <c r="S4" s="75"/>
      <c r="T4" s="75"/>
      <c r="U4" s="75"/>
      <c r="V4" s="75"/>
      <c r="W4" s="75">
        <v>14.29</v>
      </c>
      <c r="X4" s="75"/>
      <c r="Y4" s="75"/>
      <c r="Z4" s="75"/>
      <c r="AA4" s="75"/>
      <c r="AB4" s="75"/>
      <c r="AC4" s="75"/>
      <c r="AD4" s="75"/>
      <c r="AE4" s="75">
        <v>10.84</v>
      </c>
      <c r="AF4" s="75"/>
      <c r="AG4" s="75"/>
      <c r="AH4" s="75"/>
      <c r="AI4" s="75"/>
      <c r="AJ4" s="75"/>
      <c r="AK4" s="75"/>
      <c r="AL4" s="75" t="s">
        <v>72</v>
      </c>
      <c r="AM4" s="77" t="s">
        <v>71</v>
      </c>
      <c r="AN4" s="77"/>
      <c r="AO4" s="77"/>
      <c r="AP4" s="79" t="s">
        <v>18</v>
      </c>
      <c r="AQ4" s="77">
        <v>6.6710000000000003</v>
      </c>
    </row>
    <row r="5" spans="1:43" x14ac:dyDescent="0.15">
      <c r="A5" s="72">
        <v>3291</v>
      </c>
      <c r="B5" s="73">
        <v>41137</v>
      </c>
      <c r="C5" s="74" t="s">
        <v>67</v>
      </c>
      <c r="D5" s="75" t="s">
        <v>68</v>
      </c>
      <c r="E5" s="75"/>
      <c r="F5" s="75" t="s">
        <v>76</v>
      </c>
      <c r="G5" s="76">
        <v>41090</v>
      </c>
      <c r="H5" s="77" t="s">
        <v>70</v>
      </c>
      <c r="I5" s="77" t="s">
        <v>71</v>
      </c>
      <c r="J5" s="77"/>
      <c r="K5" s="75" t="s">
        <v>15</v>
      </c>
      <c r="L5" s="75" t="s">
        <v>16</v>
      </c>
      <c r="M5" s="75">
        <v>93.66</v>
      </c>
      <c r="N5" s="75">
        <v>28.46</v>
      </c>
      <c r="O5" s="75"/>
      <c r="P5" s="75"/>
      <c r="Q5" s="75"/>
      <c r="R5" s="78"/>
      <c r="S5" s="75"/>
      <c r="T5" s="75"/>
      <c r="U5" s="75"/>
      <c r="V5" s="75"/>
      <c r="W5" s="75">
        <v>13.25</v>
      </c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 t="s">
        <v>77</v>
      </c>
      <c r="AM5" s="77" t="s">
        <v>71</v>
      </c>
      <c r="AN5" s="77"/>
      <c r="AO5" s="77"/>
      <c r="AP5" s="79" t="s">
        <v>18</v>
      </c>
      <c r="AQ5" s="77">
        <v>6.6710000000000003</v>
      </c>
    </row>
  </sheetData>
  <sheetProtection algorithmName="SHA-512" hashValue="fGzU26LYsRdAiLa30/CvtuyffIcL7m3I5wO1Mp847+fzP6IoeBZJTc7NAFGY/7TLWOjfDmI7iIwQV205Ii/YNQ==" saltValue="mNCrIeU8jH6NRRgdeRXKQg==" spinCount="100000" sheet="1" objects="1" scenarios="1"/>
  <phoneticPr fontId="5" type="noConversion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I31"/>
  <sheetViews>
    <sheetView workbookViewId="0">
      <selection activeCell="E27" sqref="E27"/>
    </sheetView>
  </sheetViews>
  <sheetFormatPr baseColWidth="10" defaultRowHeight="13" x14ac:dyDescent="0.15"/>
  <cols>
    <col min="1" max="1" width="11.5" customWidth="1"/>
    <col min="2" max="2" width="11" customWidth="1"/>
    <col min="3" max="3" width="9.1640625" customWidth="1"/>
    <col min="4" max="4" width="1.6640625" customWidth="1"/>
    <col min="5" max="9" width="10" customWidth="1"/>
  </cols>
  <sheetData>
    <row r="1" spans="1:9" x14ac:dyDescent="0.15">
      <c r="A1" s="1" t="s">
        <v>130</v>
      </c>
    </row>
    <row r="2" spans="1:9" x14ac:dyDescent="0.15">
      <c r="A2" s="68"/>
      <c r="B2" s="68"/>
      <c r="C2" s="68"/>
      <c r="D2" s="68"/>
      <c r="E2" s="68"/>
      <c r="F2" s="68"/>
      <c r="G2" s="68"/>
      <c r="H2" s="69"/>
      <c r="I2" s="69"/>
    </row>
    <row r="3" spans="1:9" x14ac:dyDescent="0.15">
      <c r="A3" s="3" t="s">
        <v>31</v>
      </c>
      <c r="B3" s="4"/>
      <c r="C3" s="4"/>
      <c r="D3" s="5"/>
      <c r="E3" s="4"/>
      <c r="F3" s="4"/>
      <c r="G3" s="4"/>
    </row>
    <row r="4" spans="1:9" x14ac:dyDescent="0.15">
      <c r="D4" s="6"/>
      <c r="E4" s="7" t="s">
        <v>119</v>
      </c>
    </row>
    <row r="5" spans="1:9" x14ac:dyDescent="0.15">
      <c r="D5" s="28"/>
    </row>
    <row r="6" spans="1:9" x14ac:dyDescent="0.15">
      <c r="A6" s="8" t="s">
        <v>193</v>
      </c>
      <c r="D6" s="6"/>
      <c r="E6" s="29" t="s">
        <v>135</v>
      </c>
    </row>
    <row r="7" spans="1:9" x14ac:dyDescent="0.15">
      <c r="A7" t="s">
        <v>157</v>
      </c>
      <c r="D7" s="6"/>
      <c r="E7" s="70">
        <v>22.909090909090907</v>
      </c>
    </row>
    <row r="8" spans="1:9" x14ac:dyDescent="0.15">
      <c r="A8" t="s">
        <v>133</v>
      </c>
      <c r="D8" s="6"/>
      <c r="E8" s="70">
        <v>81.262727272727261</v>
      </c>
    </row>
    <row r="9" spans="1:9" x14ac:dyDescent="0.15">
      <c r="D9" s="6"/>
      <c r="E9" s="70"/>
    </row>
    <row r="10" spans="1:9" x14ac:dyDescent="0.15">
      <c r="D10" s="6"/>
      <c r="E10" s="70"/>
    </row>
    <row r="11" spans="1:9" x14ac:dyDescent="0.15">
      <c r="A11" s="8" t="s">
        <v>168</v>
      </c>
      <c r="D11" s="6"/>
      <c r="E11" s="70"/>
    </row>
    <row r="12" spans="1:9" x14ac:dyDescent="0.15">
      <c r="A12" t="s">
        <v>158</v>
      </c>
      <c r="D12" s="6"/>
      <c r="E12" s="70">
        <v>22.909090909090907</v>
      </c>
    </row>
    <row r="13" spans="1:9" x14ac:dyDescent="0.15">
      <c r="A13" t="s">
        <v>169</v>
      </c>
      <c r="D13" s="6"/>
      <c r="E13" s="70">
        <v>13.815454545454545</v>
      </c>
    </row>
    <row r="14" spans="1:9" x14ac:dyDescent="0.15">
      <c r="A14" t="s">
        <v>125</v>
      </c>
      <c r="D14" s="6"/>
      <c r="E14" s="70">
        <v>81.262727272727261</v>
      </c>
    </row>
    <row r="15" spans="1:9" x14ac:dyDescent="0.15">
      <c r="A15" t="s">
        <v>126</v>
      </c>
      <c r="D15" s="6"/>
      <c r="E15" s="70">
        <v>15.738181818181818</v>
      </c>
    </row>
    <row r="16" spans="1:9" x14ac:dyDescent="0.15">
      <c r="D16" s="6"/>
      <c r="E16" s="70"/>
    </row>
    <row r="17" spans="1:9" x14ac:dyDescent="0.15">
      <c r="D17" s="6"/>
      <c r="E17" s="70"/>
    </row>
    <row r="18" spans="1:9" x14ac:dyDescent="0.15">
      <c r="A18" s="8" t="s">
        <v>114</v>
      </c>
      <c r="D18" s="6"/>
      <c r="E18" s="70"/>
    </row>
    <row r="19" spans="1:9" x14ac:dyDescent="0.15">
      <c r="A19" t="s">
        <v>158</v>
      </c>
      <c r="D19" s="6"/>
      <c r="E19" s="70">
        <v>22.909090909090907</v>
      </c>
    </row>
    <row r="20" spans="1:9" x14ac:dyDescent="0.15">
      <c r="A20" t="s">
        <v>115</v>
      </c>
      <c r="D20" s="6"/>
      <c r="E20" s="70">
        <v>11.122727272727271</v>
      </c>
    </row>
    <row r="21" spans="1:9" x14ac:dyDescent="0.15">
      <c r="A21" t="s">
        <v>125</v>
      </c>
      <c r="D21" s="6"/>
      <c r="E21" s="70">
        <v>81.262727272727261</v>
      </c>
    </row>
    <row r="22" spans="1:9" x14ac:dyDescent="0.15">
      <c r="A22" t="s">
        <v>208</v>
      </c>
      <c r="D22" s="6"/>
      <c r="E22" s="70">
        <v>19.944545454545455</v>
      </c>
    </row>
    <row r="23" spans="1:9" x14ac:dyDescent="0.15">
      <c r="D23" s="6"/>
      <c r="E23" s="70"/>
    </row>
    <row r="24" spans="1:9" x14ac:dyDescent="0.15">
      <c r="D24" s="6"/>
      <c r="E24" s="70"/>
    </row>
    <row r="25" spans="1:9" x14ac:dyDescent="0.15">
      <c r="A25" s="8" t="s">
        <v>209</v>
      </c>
      <c r="D25" s="6"/>
      <c r="E25" s="70"/>
    </row>
    <row r="26" spans="1:9" x14ac:dyDescent="0.15">
      <c r="A26" t="s">
        <v>158</v>
      </c>
      <c r="D26" s="6"/>
      <c r="E26" s="70">
        <v>22.909090909090907</v>
      </c>
    </row>
    <row r="27" spans="1:9" x14ac:dyDescent="0.15">
      <c r="A27" t="s">
        <v>115</v>
      </c>
      <c r="D27" s="6"/>
      <c r="E27" s="70">
        <v>10.476363636363637</v>
      </c>
    </row>
    <row r="28" spans="1:9" x14ac:dyDescent="0.15">
      <c r="A28" t="s">
        <v>125</v>
      </c>
      <c r="D28" s="6"/>
      <c r="E28" s="70">
        <v>81.262727272727261</v>
      </c>
    </row>
    <row r="29" spans="1:9" x14ac:dyDescent="0.15">
      <c r="A29" t="s">
        <v>132</v>
      </c>
      <c r="D29" s="6"/>
      <c r="E29" s="70">
        <v>19.944545454545455</v>
      </c>
    </row>
    <row r="30" spans="1:9" x14ac:dyDescent="0.15">
      <c r="D30" s="6"/>
    </row>
    <row r="31" spans="1:9" x14ac:dyDescent="0.15">
      <c r="A31" s="68"/>
      <c r="B31" s="68"/>
      <c r="C31" s="68"/>
      <c r="D31" s="68"/>
      <c r="E31" s="68"/>
      <c r="F31" s="68"/>
      <c r="G31" s="68"/>
      <c r="H31" s="69"/>
      <c r="I31" s="69"/>
    </row>
  </sheetData>
  <sheetProtection algorithmName="SHA-512" hashValue="5o45oPGUaqQCVvjlLy0l4/MA9CDhaXVl0lgWcFkUvE/HrVZSA1jR42gKx7G0XpxrjKolwflrcYV5tEsUU2PIrQ==" saltValue="yLisxyAAK3h/alnHACpcxw==" spinCount="100000" sheet="1" objects="1" scenarios="1"/>
  <phoneticPr fontId="5" type="noConversion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I31"/>
  <sheetViews>
    <sheetView zoomScale="125" workbookViewId="0">
      <selection activeCell="E27" sqref="E27"/>
    </sheetView>
  </sheetViews>
  <sheetFormatPr baseColWidth="10" defaultRowHeight="13" x14ac:dyDescent="0.15"/>
  <cols>
    <col min="1" max="1" width="11.5" customWidth="1"/>
    <col min="2" max="2" width="11" customWidth="1"/>
    <col min="3" max="3" width="9.1640625" customWidth="1"/>
    <col min="4" max="4" width="1.6640625" customWidth="1"/>
    <col min="5" max="9" width="10" customWidth="1"/>
  </cols>
  <sheetData>
    <row r="1" spans="1:9" x14ac:dyDescent="0.15">
      <c r="A1" s="1" t="s">
        <v>130</v>
      </c>
    </row>
    <row r="2" spans="1:9" x14ac:dyDescent="0.15">
      <c r="A2" s="61"/>
      <c r="B2" s="61"/>
      <c r="C2" s="61"/>
      <c r="D2" s="61"/>
      <c r="E2" s="61"/>
      <c r="F2" s="61"/>
      <c r="G2" s="61"/>
      <c r="H2" s="62"/>
      <c r="I2" s="62"/>
    </row>
    <row r="3" spans="1:9" x14ac:dyDescent="0.15">
      <c r="A3" s="3" t="s">
        <v>31</v>
      </c>
      <c r="B3" s="4"/>
      <c r="C3" s="4"/>
      <c r="D3" s="5"/>
      <c r="E3" s="4"/>
      <c r="F3" s="4"/>
      <c r="G3" s="4"/>
    </row>
    <row r="4" spans="1:9" x14ac:dyDescent="0.15">
      <c r="D4" s="6"/>
      <c r="E4" s="7" t="s">
        <v>38</v>
      </c>
    </row>
    <row r="5" spans="1:9" x14ac:dyDescent="0.15">
      <c r="D5" s="28"/>
    </row>
    <row r="6" spans="1:9" x14ac:dyDescent="0.15">
      <c r="A6" s="8" t="s">
        <v>193</v>
      </c>
      <c r="D6" s="6"/>
      <c r="E6" s="29" t="s">
        <v>135</v>
      </c>
    </row>
    <row r="7" spans="1:9" x14ac:dyDescent="0.15">
      <c r="A7" t="s">
        <v>157</v>
      </c>
      <c r="D7" s="6"/>
      <c r="E7">
        <v>24.716999999999999</v>
      </c>
    </row>
    <row r="8" spans="1:9" x14ac:dyDescent="0.15">
      <c r="A8" t="s">
        <v>133</v>
      </c>
      <c r="D8" s="6"/>
      <c r="E8">
        <v>87.677000000000007</v>
      </c>
    </row>
    <row r="9" spans="1:9" x14ac:dyDescent="0.15">
      <c r="D9" s="6"/>
    </row>
    <row r="10" spans="1:9" x14ac:dyDescent="0.15">
      <c r="D10" s="6"/>
    </row>
    <row r="11" spans="1:9" x14ac:dyDescent="0.15">
      <c r="A11" s="8" t="s">
        <v>168</v>
      </c>
      <c r="D11" s="6"/>
    </row>
    <row r="12" spans="1:9" x14ac:dyDescent="0.15">
      <c r="A12" t="s">
        <v>158</v>
      </c>
      <c r="D12" s="6"/>
      <c r="E12">
        <v>24.716999999999999</v>
      </c>
    </row>
    <row r="13" spans="1:9" x14ac:dyDescent="0.15">
      <c r="A13" t="s">
        <v>169</v>
      </c>
      <c r="D13" s="6"/>
      <c r="E13">
        <v>14.907</v>
      </c>
    </row>
    <row r="14" spans="1:9" x14ac:dyDescent="0.15">
      <c r="A14" t="s">
        <v>125</v>
      </c>
      <c r="D14" s="6"/>
      <c r="E14">
        <v>87.677000000000007</v>
      </c>
    </row>
    <row r="15" spans="1:9" x14ac:dyDescent="0.15">
      <c r="A15" t="s">
        <v>126</v>
      </c>
      <c r="D15" s="6"/>
      <c r="E15">
        <v>16.981000000000002</v>
      </c>
    </row>
    <row r="16" spans="1:9" x14ac:dyDescent="0.15">
      <c r="D16" s="6"/>
    </row>
    <row r="17" spans="1:9" x14ac:dyDescent="0.15">
      <c r="D17" s="6"/>
    </row>
    <row r="18" spans="1:9" x14ac:dyDescent="0.15">
      <c r="A18" s="8" t="s">
        <v>114</v>
      </c>
      <c r="D18" s="6"/>
    </row>
    <row r="19" spans="1:9" x14ac:dyDescent="0.15">
      <c r="A19" t="s">
        <v>158</v>
      </c>
      <c r="D19" s="6"/>
      <c r="E19">
        <v>24.716999999999999</v>
      </c>
    </row>
    <row r="20" spans="1:9" x14ac:dyDescent="0.15">
      <c r="A20" t="s">
        <v>115</v>
      </c>
      <c r="D20" s="6"/>
      <c r="E20">
        <v>12.000999999999999</v>
      </c>
    </row>
    <row r="21" spans="1:9" x14ac:dyDescent="0.15">
      <c r="A21" t="s">
        <v>125</v>
      </c>
      <c r="D21" s="6"/>
      <c r="E21">
        <v>87.677000000000007</v>
      </c>
    </row>
    <row r="22" spans="1:9" x14ac:dyDescent="0.15">
      <c r="A22" t="s">
        <v>208</v>
      </c>
      <c r="D22" s="6"/>
      <c r="E22">
        <v>21.518999999999998</v>
      </c>
    </row>
    <row r="23" spans="1:9" x14ac:dyDescent="0.15">
      <c r="D23" s="6"/>
    </row>
    <row r="24" spans="1:9" x14ac:dyDescent="0.15">
      <c r="D24" s="6"/>
    </row>
    <row r="25" spans="1:9" x14ac:dyDescent="0.15">
      <c r="A25" s="8" t="s">
        <v>209</v>
      </c>
      <c r="D25" s="6"/>
    </row>
    <row r="26" spans="1:9" x14ac:dyDescent="0.15">
      <c r="A26" t="s">
        <v>158</v>
      </c>
      <c r="D26" s="6"/>
      <c r="E26">
        <v>24.716999999999999</v>
      </c>
    </row>
    <row r="27" spans="1:9" x14ac:dyDescent="0.15">
      <c r="A27" t="s">
        <v>115</v>
      </c>
      <c r="D27" s="6"/>
      <c r="E27">
        <v>11.303000000000001</v>
      </c>
    </row>
    <row r="28" spans="1:9" x14ac:dyDescent="0.15">
      <c r="A28" t="s">
        <v>125</v>
      </c>
      <c r="D28" s="6"/>
      <c r="E28">
        <v>87.677000000000007</v>
      </c>
    </row>
    <row r="29" spans="1:9" x14ac:dyDescent="0.15">
      <c r="A29" t="s">
        <v>132</v>
      </c>
      <c r="D29" s="6"/>
      <c r="E29">
        <v>21.518999999999998</v>
      </c>
    </row>
    <row r="30" spans="1:9" x14ac:dyDescent="0.15">
      <c r="D30" s="6"/>
    </row>
    <row r="31" spans="1:9" x14ac:dyDescent="0.15">
      <c r="A31" s="61"/>
      <c r="B31" s="61"/>
      <c r="C31" s="61"/>
      <c r="D31" s="61"/>
      <c r="E31" s="61"/>
      <c r="F31" s="61"/>
      <c r="G31" s="61"/>
      <c r="H31" s="62"/>
      <c r="I31" s="62"/>
    </row>
  </sheetData>
  <sheetProtection algorithmName="SHA-512" hashValue="ZHU7xUfTh4H5jb7mHrBvI1VWXi9CWXsbBp9nEa9G6BqUZNeU/CIYvl/RbN7sKfwlEO9GIFxcfTTw+2G/Pf3Zqw==" saltValue="2skPNPVJlTCViIOWMyWXBw==" spinCount="100000" sheet="1" objects="1" scenarios="1"/>
  <phoneticPr fontId="5" type="noConversion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I31"/>
  <sheetViews>
    <sheetView zoomScale="125" workbookViewId="0">
      <selection activeCell="E27" sqref="E27"/>
    </sheetView>
  </sheetViews>
  <sheetFormatPr baseColWidth="10" defaultRowHeight="13" x14ac:dyDescent="0.15"/>
  <cols>
    <col min="1" max="1" width="11.5" customWidth="1"/>
    <col min="2" max="2" width="11" customWidth="1"/>
    <col min="3" max="3" width="9.1640625" customWidth="1"/>
    <col min="4" max="4" width="1.6640625" customWidth="1"/>
    <col min="5" max="9" width="10" customWidth="1"/>
  </cols>
  <sheetData>
    <row r="1" spans="1:9" x14ac:dyDescent="0.15">
      <c r="A1" s="1" t="s">
        <v>130</v>
      </c>
    </row>
    <row r="2" spans="1:9" x14ac:dyDescent="0.15">
      <c r="A2" s="2"/>
      <c r="B2" s="2"/>
      <c r="C2" s="2"/>
      <c r="D2" s="2"/>
      <c r="E2" s="2"/>
      <c r="F2" s="2"/>
      <c r="G2" s="2"/>
      <c r="H2" s="9"/>
      <c r="I2" s="9"/>
    </row>
    <row r="3" spans="1:9" x14ac:dyDescent="0.15">
      <c r="A3" s="3" t="s">
        <v>31</v>
      </c>
      <c r="B3" s="4"/>
      <c r="C3" s="4"/>
      <c r="D3" s="5"/>
      <c r="E3" s="4"/>
      <c r="F3" s="4"/>
      <c r="G3" s="4"/>
    </row>
    <row r="4" spans="1:9" x14ac:dyDescent="0.15">
      <c r="D4" s="6"/>
      <c r="E4" s="7" t="s">
        <v>122</v>
      </c>
    </row>
    <row r="5" spans="1:9" x14ac:dyDescent="0.15">
      <c r="D5" s="28"/>
    </row>
    <row r="6" spans="1:9" x14ac:dyDescent="0.15">
      <c r="A6" s="8" t="s">
        <v>193</v>
      </c>
      <c r="D6" s="6"/>
      <c r="E6" s="29" t="s">
        <v>135</v>
      </c>
    </row>
    <row r="7" spans="1:9" x14ac:dyDescent="0.15">
      <c r="A7" t="s">
        <v>157</v>
      </c>
      <c r="D7" s="6"/>
      <c r="E7">
        <v>28.283000000000001</v>
      </c>
    </row>
    <row r="8" spans="1:9" x14ac:dyDescent="0.15">
      <c r="A8" t="s">
        <v>133</v>
      </c>
      <c r="D8" s="6"/>
      <c r="E8">
        <v>100.36199999999999</v>
      </c>
    </row>
    <row r="9" spans="1:9" x14ac:dyDescent="0.15">
      <c r="D9" s="6"/>
    </row>
    <row r="10" spans="1:9" x14ac:dyDescent="0.15">
      <c r="D10" s="6"/>
    </row>
    <row r="11" spans="1:9" x14ac:dyDescent="0.15">
      <c r="A11" s="8" t="s">
        <v>168</v>
      </c>
      <c r="D11" s="6"/>
    </row>
    <row r="12" spans="1:9" x14ac:dyDescent="0.15">
      <c r="A12" t="s">
        <v>158</v>
      </c>
      <c r="D12" s="6"/>
      <c r="E12">
        <v>28.283000000000001</v>
      </c>
    </row>
    <row r="13" spans="1:9" x14ac:dyDescent="0.15">
      <c r="A13" t="s">
        <v>169</v>
      </c>
      <c r="D13" s="6"/>
      <c r="E13">
        <v>17.056999999999999</v>
      </c>
    </row>
    <row r="14" spans="1:9" x14ac:dyDescent="0.15">
      <c r="A14" t="s">
        <v>125</v>
      </c>
      <c r="D14" s="6"/>
      <c r="E14">
        <v>100.36199999999999</v>
      </c>
    </row>
    <row r="15" spans="1:9" x14ac:dyDescent="0.15">
      <c r="A15" t="s">
        <v>126</v>
      </c>
      <c r="D15" s="6"/>
      <c r="E15">
        <v>19.413</v>
      </c>
    </row>
    <row r="16" spans="1:9" x14ac:dyDescent="0.15">
      <c r="D16" s="6"/>
    </row>
    <row r="17" spans="1:9" x14ac:dyDescent="0.15">
      <c r="D17" s="6"/>
    </row>
    <row r="18" spans="1:9" x14ac:dyDescent="0.15">
      <c r="A18" s="8" t="s">
        <v>114</v>
      </c>
      <c r="D18" s="6"/>
    </row>
    <row r="19" spans="1:9" x14ac:dyDescent="0.15">
      <c r="A19" t="s">
        <v>158</v>
      </c>
      <c r="D19" s="6"/>
      <c r="E19">
        <v>28.283000000000001</v>
      </c>
    </row>
    <row r="20" spans="1:9" x14ac:dyDescent="0.15">
      <c r="A20" t="s">
        <v>115</v>
      </c>
      <c r="D20" s="6"/>
      <c r="E20">
        <v>13.733000000000001</v>
      </c>
    </row>
    <row r="21" spans="1:9" x14ac:dyDescent="0.15">
      <c r="A21" t="s">
        <v>125</v>
      </c>
      <c r="D21" s="6"/>
      <c r="E21">
        <v>100.36199999999999</v>
      </c>
    </row>
    <row r="22" spans="1:9" x14ac:dyDescent="0.15">
      <c r="A22" t="s">
        <v>208</v>
      </c>
      <c r="D22" s="6"/>
      <c r="E22">
        <v>24.623000000000001</v>
      </c>
    </row>
    <row r="23" spans="1:9" x14ac:dyDescent="0.15">
      <c r="D23" s="6"/>
    </row>
    <row r="24" spans="1:9" x14ac:dyDescent="0.15">
      <c r="D24" s="6"/>
    </row>
    <row r="25" spans="1:9" x14ac:dyDescent="0.15">
      <c r="A25" s="8" t="s">
        <v>209</v>
      </c>
      <c r="D25" s="6"/>
    </row>
    <row r="26" spans="1:9" x14ac:dyDescent="0.15">
      <c r="A26" t="s">
        <v>158</v>
      </c>
      <c r="D26" s="6"/>
      <c r="E26">
        <v>28.283000000000001</v>
      </c>
    </row>
    <row r="27" spans="1:9" x14ac:dyDescent="0.15">
      <c r="A27" t="s">
        <v>115</v>
      </c>
      <c r="D27" s="6"/>
      <c r="E27">
        <v>12.933999999999999</v>
      </c>
    </row>
    <row r="28" spans="1:9" x14ac:dyDescent="0.15">
      <c r="A28" t="s">
        <v>125</v>
      </c>
      <c r="D28" s="6"/>
      <c r="E28">
        <v>100.36199999999999</v>
      </c>
    </row>
    <row r="29" spans="1:9" x14ac:dyDescent="0.15">
      <c r="A29" t="s">
        <v>132</v>
      </c>
      <c r="D29" s="6"/>
      <c r="E29">
        <v>24.623000000000001</v>
      </c>
    </row>
    <row r="30" spans="1:9" x14ac:dyDescent="0.15">
      <c r="D30" s="6"/>
    </row>
    <row r="31" spans="1:9" x14ac:dyDescent="0.15">
      <c r="A31" s="2"/>
      <c r="B31" s="2"/>
      <c r="C31" s="2"/>
      <c r="D31" s="2"/>
      <c r="E31" s="2"/>
      <c r="F31" s="2"/>
      <c r="G31" s="2"/>
      <c r="H31" s="9"/>
      <c r="I31" s="9"/>
    </row>
  </sheetData>
  <sheetProtection algorithmName="SHA-512" hashValue="LxZ/KL+xWyxLhEDDrBMJ8Xf/ggtMNgQ/aI4m3drJ6HylJULbAjr8PiuIssCt4B6mveG2gTK3pSukSm0Clt0MKA==" saltValue="wHcWyLqdP8h3W4XE1ThAPw==" spinCount="100000" sheet="1" objects="1" scenarios="1"/>
  <phoneticPr fontId="5" type="noConversion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I56"/>
  <sheetViews>
    <sheetView workbookViewId="0">
      <selection activeCell="E27" sqref="E27"/>
    </sheetView>
  </sheetViews>
  <sheetFormatPr baseColWidth="10" defaultRowHeight="13" x14ac:dyDescent="0.15"/>
  <cols>
    <col min="1" max="1" width="11.5" customWidth="1"/>
    <col min="2" max="2" width="11" customWidth="1"/>
    <col min="3" max="3" width="9.1640625" customWidth="1"/>
    <col min="4" max="4" width="1.6640625" customWidth="1"/>
    <col min="5" max="9" width="10" customWidth="1"/>
  </cols>
  <sheetData>
    <row r="1" spans="1:9" x14ac:dyDescent="0.15">
      <c r="A1" s="1" t="s">
        <v>130</v>
      </c>
    </row>
    <row r="2" spans="1:9" x14ac:dyDescent="0.15">
      <c r="A2" s="24"/>
      <c r="B2" s="24"/>
      <c r="C2" s="24"/>
      <c r="D2" s="24"/>
      <c r="E2" s="24"/>
      <c r="F2" s="24"/>
      <c r="G2" s="24"/>
      <c r="H2" s="24"/>
      <c r="I2" s="24"/>
    </row>
    <row r="3" spans="1:9" x14ac:dyDescent="0.15">
      <c r="A3" s="3" t="s">
        <v>31</v>
      </c>
      <c r="B3" s="4"/>
      <c r="C3" s="4"/>
      <c r="D3" s="5"/>
      <c r="E3" s="4"/>
      <c r="F3" s="4"/>
      <c r="G3" s="4"/>
      <c r="H3" s="4"/>
      <c r="I3" s="4"/>
    </row>
    <row r="4" spans="1:9" x14ac:dyDescent="0.15">
      <c r="D4" s="6"/>
      <c r="E4" s="7" t="s">
        <v>134</v>
      </c>
    </row>
    <row r="5" spans="1:9" x14ac:dyDescent="0.15">
      <c r="D5" s="6"/>
    </row>
    <row r="6" spans="1:9" x14ac:dyDescent="0.15">
      <c r="A6" s="8" t="s">
        <v>193</v>
      </c>
      <c r="D6" s="6"/>
      <c r="E6" s="29" t="s">
        <v>135</v>
      </c>
    </row>
    <row r="7" spans="1:9" x14ac:dyDescent="0.15">
      <c r="A7" t="s">
        <v>157</v>
      </c>
      <c r="D7" s="6"/>
      <c r="E7">
        <v>27.785</v>
      </c>
    </row>
    <row r="8" spans="1:9" x14ac:dyDescent="0.15">
      <c r="A8" t="s">
        <v>133</v>
      </c>
      <c r="D8" s="6"/>
      <c r="E8">
        <v>98.558999999999997</v>
      </c>
    </row>
    <row r="9" spans="1:9" x14ac:dyDescent="0.15">
      <c r="D9" s="6"/>
    </row>
    <row r="10" spans="1:9" x14ac:dyDescent="0.15">
      <c r="D10" s="6"/>
    </row>
    <row r="11" spans="1:9" x14ac:dyDescent="0.15">
      <c r="A11" s="8" t="s">
        <v>168</v>
      </c>
      <c r="D11" s="6"/>
    </row>
    <row r="12" spans="1:9" x14ac:dyDescent="0.15">
      <c r="A12" t="s">
        <v>158</v>
      </c>
      <c r="D12" s="6"/>
      <c r="E12">
        <v>27.785</v>
      </c>
    </row>
    <row r="13" spans="1:9" x14ac:dyDescent="0.15">
      <c r="A13" t="s">
        <v>169</v>
      </c>
      <c r="D13" s="6"/>
      <c r="E13">
        <v>16.757000000000001</v>
      </c>
    </row>
    <row r="14" spans="1:9" x14ac:dyDescent="0.15">
      <c r="A14" t="s">
        <v>125</v>
      </c>
      <c r="D14" s="6"/>
      <c r="E14">
        <v>98.558999999999997</v>
      </c>
    </row>
    <row r="15" spans="1:9" x14ac:dyDescent="0.15">
      <c r="A15" t="s">
        <v>126</v>
      </c>
      <c r="D15" s="6"/>
      <c r="E15">
        <v>19.088999999999999</v>
      </c>
    </row>
    <row r="16" spans="1:9" x14ac:dyDescent="0.15">
      <c r="D16" s="6"/>
    </row>
    <row r="17" spans="1:9" x14ac:dyDescent="0.15">
      <c r="D17" s="6"/>
    </row>
    <row r="18" spans="1:9" x14ac:dyDescent="0.15">
      <c r="A18" s="8" t="s">
        <v>114</v>
      </c>
      <c r="D18" s="6"/>
    </row>
    <row r="19" spans="1:9" x14ac:dyDescent="0.15">
      <c r="A19" t="s">
        <v>158</v>
      </c>
      <c r="D19" s="6"/>
      <c r="E19">
        <v>27.785</v>
      </c>
    </row>
    <row r="20" spans="1:9" x14ac:dyDescent="0.15">
      <c r="A20" t="s">
        <v>115</v>
      </c>
      <c r="D20" s="6"/>
      <c r="E20">
        <v>13.491</v>
      </c>
    </row>
    <row r="21" spans="1:9" x14ac:dyDescent="0.15">
      <c r="A21" t="s">
        <v>125</v>
      </c>
      <c r="D21" s="6"/>
      <c r="E21">
        <v>98.558999999999997</v>
      </c>
    </row>
    <row r="22" spans="1:9" x14ac:dyDescent="0.15">
      <c r="A22" t="s">
        <v>208</v>
      </c>
      <c r="D22" s="6"/>
      <c r="E22">
        <v>24.189</v>
      </c>
    </row>
    <row r="23" spans="1:9" x14ac:dyDescent="0.15">
      <c r="D23" s="6"/>
    </row>
    <row r="24" spans="1:9" x14ac:dyDescent="0.15">
      <c r="D24" s="6"/>
    </row>
    <row r="25" spans="1:9" x14ac:dyDescent="0.15">
      <c r="A25" s="8" t="s">
        <v>209</v>
      </c>
      <c r="D25" s="6"/>
    </row>
    <row r="26" spans="1:9" x14ac:dyDescent="0.15">
      <c r="A26" t="s">
        <v>158</v>
      </c>
      <c r="D26" s="6"/>
      <c r="E26">
        <v>27.785</v>
      </c>
    </row>
    <row r="27" spans="1:9" x14ac:dyDescent="0.15">
      <c r="A27" t="s">
        <v>115</v>
      </c>
      <c r="D27" s="6"/>
      <c r="E27">
        <v>12.706</v>
      </c>
    </row>
    <row r="28" spans="1:9" x14ac:dyDescent="0.15">
      <c r="A28" t="s">
        <v>125</v>
      </c>
      <c r="D28" s="6"/>
      <c r="E28">
        <v>98.558999999999997</v>
      </c>
    </row>
    <row r="29" spans="1:9" x14ac:dyDescent="0.15">
      <c r="A29" t="s">
        <v>132</v>
      </c>
      <c r="D29" s="6"/>
      <c r="E29">
        <v>24.189</v>
      </c>
    </row>
    <row r="30" spans="1:9" x14ac:dyDescent="0.15">
      <c r="D30" s="6"/>
    </row>
    <row r="31" spans="1:9" x14ac:dyDescent="0.15">
      <c r="A31" s="24"/>
      <c r="B31" s="24"/>
      <c r="C31" s="24"/>
      <c r="D31" s="24"/>
      <c r="E31" s="24"/>
      <c r="F31" s="24"/>
      <c r="G31" s="24"/>
      <c r="H31" s="24"/>
      <c r="I31" s="24"/>
    </row>
    <row r="56" spans="6:9" x14ac:dyDescent="0.15">
      <c r="F56" s="9"/>
      <c r="G56" s="9"/>
      <c r="H56" s="9"/>
      <c r="I56" s="9"/>
    </row>
  </sheetData>
  <sheetProtection algorithmName="SHA-512" hashValue="Iv6+7jxCbLvTyKRi9UxAP1k8vqf6O5AI5ft6ReAi3osxpCmxyqopQyy8J7gudJNtagauU47my+uPEQtseAZRJQ==" saltValue="tAw43jifVj7ucDLBOE63yw==" spinCount="100000" sheet="1" objects="1" scenarios="1"/>
  <phoneticPr fontId="5" type="noConversion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I31"/>
  <sheetViews>
    <sheetView workbookViewId="0">
      <selection activeCell="E27" sqref="E27"/>
    </sheetView>
  </sheetViews>
  <sheetFormatPr baseColWidth="10" defaultRowHeight="13" x14ac:dyDescent="0.15"/>
  <cols>
    <col min="1" max="1" width="11.5" customWidth="1"/>
    <col min="2" max="2" width="11" customWidth="1"/>
    <col min="3" max="3" width="9.1640625" customWidth="1"/>
    <col min="4" max="4" width="1.6640625" customWidth="1"/>
    <col min="5" max="9" width="10" customWidth="1"/>
  </cols>
  <sheetData>
    <row r="1" spans="1:9" x14ac:dyDescent="0.15">
      <c r="A1" s="1" t="s">
        <v>130</v>
      </c>
    </row>
    <row r="2" spans="1:9" x14ac:dyDescent="0.15">
      <c r="A2" s="25"/>
      <c r="B2" s="25"/>
      <c r="C2" s="25"/>
      <c r="D2" s="25"/>
      <c r="E2" s="25"/>
      <c r="F2" s="25"/>
      <c r="G2" s="25"/>
      <c r="H2" s="25"/>
      <c r="I2" s="25"/>
    </row>
    <row r="3" spans="1:9" x14ac:dyDescent="0.15">
      <c r="A3" s="3" t="s">
        <v>31</v>
      </c>
      <c r="B3" s="4"/>
      <c r="C3" s="4"/>
      <c r="D3" s="5"/>
      <c r="E3" s="4"/>
      <c r="F3" s="4"/>
      <c r="G3" s="4"/>
      <c r="H3" s="4"/>
      <c r="I3" s="4"/>
    </row>
    <row r="4" spans="1:9" x14ac:dyDescent="0.15">
      <c r="D4" s="6"/>
      <c r="E4" s="7" t="s">
        <v>26</v>
      </c>
    </row>
    <row r="5" spans="1:9" x14ac:dyDescent="0.15">
      <c r="D5" s="6"/>
    </row>
    <row r="6" spans="1:9" x14ac:dyDescent="0.15">
      <c r="A6" s="8" t="s">
        <v>193</v>
      </c>
      <c r="D6" s="6"/>
      <c r="E6" s="29" t="s">
        <v>135</v>
      </c>
    </row>
    <row r="7" spans="1:9" x14ac:dyDescent="0.15">
      <c r="A7" t="s">
        <v>157</v>
      </c>
      <c r="D7" s="6"/>
      <c r="E7">
        <v>23.132000000000001</v>
      </c>
    </row>
    <row r="8" spans="1:9" x14ac:dyDescent="0.15">
      <c r="A8" t="s">
        <v>133</v>
      </c>
      <c r="D8" s="6"/>
      <c r="E8">
        <v>89.144999999999996</v>
      </c>
    </row>
    <row r="9" spans="1:9" x14ac:dyDescent="0.15">
      <c r="D9" s="6"/>
    </row>
    <row r="10" spans="1:9" x14ac:dyDescent="0.15">
      <c r="D10" s="6"/>
    </row>
    <row r="11" spans="1:9" x14ac:dyDescent="0.15">
      <c r="A11" s="8" t="s">
        <v>168</v>
      </c>
      <c r="D11" s="6"/>
    </row>
    <row r="12" spans="1:9" x14ac:dyDescent="0.15">
      <c r="A12" t="s">
        <v>158</v>
      </c>
      <c r="D12" s="6"/>
      <c r="E12">
        <v>23.132000000000001</v>
      </c>
    </row>
    <row r="13" spans="1:9" x14ac:dyDescent="0.15">
      <c r="A13" t="s">
        <v>169</v>
      </c>
      <c r="D13" s="6"/>
      <c r="E13">
        <v>15.157</v>
      </c>
    </row>
    <row r="14" spans="1:9" x14ac:dyDescent="0.15">
      <c r="A14" t="s">
        <v>125</v>
      </c>
      <c r="D14" s="6"/>
      <c r="E14">
        <v>89.144999999999996</v>
      </c>
    </row>
    <row r="15" spans="1:9" x14ac:dyDescent="0.15">
      <c r="A15" t="s">
        <v>126</v>
      </c>
      <c r="D15" s="6"/>
      <c r="E15">
        <v>17.265999999999998</v>
      </c>
    </row>
    <row r="16" spans="1:9" x14ac:dyDescent="0.15">
      <c r="D16" s="6"/>
    </row>
    <row r="17" spans="1:9" x14ac:dyDescent="0.15">
      <c r="D17" s="6"/>
    </row>
    <row r="18" spans="1:9" x14ac:dyDescent="0.15">
      <c r="A18" s="8" t="s">
        <v>114</v>
      </c>
      <c r="D18" s="6"/>
    </row>
    <row r="19" spans="1:9" x14ac:dyDescent="0.15">
      <c r="A19" t="s">
        <v>158</v>
      </c>
      <c r="D19" s="6"/>
      <c r="E19">
        <v>23.132000000000001</v>
      </c>
    </row>
    <row r="20" spans="1:9" x14ac:dyDescent="0.15">
      <c r="A20" t="s">
        <v>115</v>
      </c>
      <c r="D20" s="6"/>
      <c r="E20">
        <v>12.202</v>
      </c>
    </row>
    <row r="21" spans="1:9" x14ac:dyDescent="0.15">
      <c r="A21" t="s">
        <v>125</v>
      </c>
      <c r="D21" s="6"/>
      <c r="E21">
        <v>89.144999999999996</v>
      </c>
    </row>
    <row r="22" spans="1:9" x14ac:dyDescent="0.15">
      <c r="A22" t="s">
        <v>208</v>
      </c>
      <c r="D22" s="6"/>
      <c r="E22">
        <v>21.878</v>
      </c>
    </row>
    <row r="23" spans="1:9" x14ac:dyDescent="0.15">
      <c r="D23" s="6"/>
    </row>
    <row r="24" spans="1:9" x14ac:dyDescent="0.15">
      <c r="D24" s="6"/>
    </row>
    <row r="25" spans="1:9" x14ac:dyDescent="0.15">
      <c r="A25" s="8" t="s">
        <v>209</v>
      </c>
      <c r="D25" s="6"/>
    </row>
    <row r="26" spans="1:9" x14ac:dyDescent="0.15">
      <c r="A26" t="s">
        <v>158</v>
      </c>
      <c r="D26" s="6"/>
      <c r="E26">
        <v>23.132000000000001</v>
      </c>
    </row>
    <row r="27" spans="1:9" x14ac:dyDescent="0.15">
      <c r="A27" t="s">
        <v>115</v>
      </c>
      <c r="D27" s="6"/>
      <c r="E27">
        <v>11.492000000000001</v>
      </c>
    </row>
    <row r="28" spans="1:9" x14ac:dyDescent="0.15">
      <c r="A28" t="s">
        <v>125</v>
      </c>
      <c r="D28" s="6"/>
      <c r="E28">
        <v>89.144999999999996</v>
      </c>
    </row>
    <row r="29" spans="1:9" x14ac:dyDescent="0.15">
      <c r="A29" t="s">
        <v>132</v>
      </c>
      <c r="D29" s="6"/>
      <c r="E29">
        <v>21.878</v>
      </c>
    </row>
    <row r="30" spans="1:9" x14ac:dyDescent="0.15">
      <c r="D30" s="6"/>
    </row>
    <row r="31" spans="1:9" x14ac:dyDescent="0.15">
      <c r="A31" s="25"/>
      <c r="B31" s="25"/>
      <c r="C31" s="25"/>
      <c r="D31" s="25"/>
      <c r="E31" s="25"/>
      <c r="F31" s="25"/>
      <c r="G31" s="25"/>
      <c r="H31" s="25"/>
      <c r="I31" s="25"/>
    </row>
  </sheetData>
  <sheetProtection algorithmName="SHA-512" hashValue="ZszMAlS0aqt+5fcgSrIKv0ZDzWjKnmUNAxfL90wKiOSYtj84XfqAIiZK1DipJBBp/EtPaV+2IZgdBDLmNsRSVg==" saltValue="3tBwC9HJCOnqL9uatQpn1g==" spinCount="100000" sheet="1" objects="1" scenarios="1"/>
  <phoneticPr fontId="5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877E0-BA2D-7949-8866-5E2D99CDEE58}">
  <sheetPr codeName="Sheet29"/>
  <dimension ref="A1:CBD4623"/>
  <sheetViews>
    <sheetView zoomScale="120" zoomScaleNormal="120" zoomScalePageLayoutView="110" workbookViewId="0">
      <selection activeCell="C5" sqref="C5"/>
    </sheetView>
  </sheetViews>
  <sheetFormatPr baseColWidth="10" defaultRowHeight="13" x14ac:dyDescent="0.15"/>
  <cols>
    <col min="1" max="1" width="17.5" style="190" customWidth="1"/>
    <col min="2" max="2" width="13.33203125" style="190" customWidth="1"/>
    <col min="3" max="7" width="12.1640625" style="190" customWidth="1"/>
    <col min="8" max="9" width="12.1640625" style="190" hidden="1" customWidth="1"/>
    <col min="10" max="13" width="12.1640625" style="190" customWidth="1"/>
    <col min="14" max="15" width="12.1640625" style="190" hidden="1" customWidth="1"/>
    <col min="16" max="17" width="12.1640625" style="190" customWidth="1"/>
    <col min="18" max="18" width="12.33203125" style="190" customWidth="1"/>
    <col min="19" max="19" width="13.83203125" style="190" customWidth="1"/>
    <col min="2085" max="16384" width="10.83203125" style="190"/>
  </cols>
  <sheetData>
    <row r="1" spans="1:31" customFormat="1" x14ac:dyDescent="0.15">
      <c r="A1" s="223" t="s">
        <v>24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</row>
    <row r="2" spans="1:31" customFormat="1" x14ac:dyDescent="0.15">
      <c r="A2" s="224" t="s">
        <v>5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</row>
    <row r="3" spans="1:31" customFormat="1" ht="14" thickBot="1" x14ac:dyDescent="0.2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</row>
    <row r="4" spans="1:31" ht="14" x14ac:dyDescent="0.15">
      <c r="A4" s="99" t="s">
        <v>25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1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</row>
    <row r="5" spans="1:31" ht="14" x14ac:dyDescent="0.15">
      <c r="A5" s="102" t="s">
        <v>8</v>
      </c>
      <c r="B5" s="103"/>
      <c r="C5" s="115">
        <v>2265</v>
      </c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4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</row>
    <row r="6" spans="1:31" ht="14" x14ac:dyDescent="0.15">
      <c r="A6" s="102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4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</row>
    <row r="7" spans="1:31" ht="75" x14ac:dyDescent="0.15">
      <c r="A7" s="198" t="s">
        <v>1</v>
      </c>
      <c r="B7" s="200" t="s">
        <v>22</v>
      </c>
      <c r="C7" s="201" t="s">
        <v>19</v>
      </c>
      <c r="D7" s="201" t="s">
        <v>104</v>
      </c>
      <c r="E7" s="201" t="s">
        <v>105</v>
      </c>
      <c r="F7" s="201" t="s">
        <v>20</v>
      </c>
      <c r="G7" s="201" t="s">
        <v>151</v>
      </c>
      <c r="H7" s="201" t="s">
        <v>267</v>
      </c>
      <c r="I7" s="202" t="s">
        <v>21</v>
      </c>
      <c r="J7" s="203" t="s">
        <v>257</v>
      </c>
      <c r="K7" s="203" t="s">
        <v>258</v>
      </c>
      <c r="L7" s="203" t="s">
        <v>259</v>
      </c>
      <c r="M7" s="203" t="s">
        <v>260</v>
      </c>
      <c r="N7" s="204" t="s">
        <v>261</v>
      </c>
      <c r="O7" s="204" t="s">
        <v>262</v>
      </c>
      <c r="P7" s="204" t="s">
        <v>263</v>
      </c>
      <c r="Q7" s="204" t="s">
        <v>264</v>
      </c>
      <c r="R7" s="203" t="s">
        <v>265</v>
      </c>
      <c r="S7" s="205" t="s">
        <v>266</v>
      </c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</row>
    <row r="8" spans="1:31" ht="14" x14ac:dyDescent="0.15">
      <c r="A8" s="168" t="str">
        <f>'Tariffs 2022'!K2</f>
        <v>Aurora Energy</v>
      </c>
      <c r="B8" s="143">
        <f>'Tariffs 2022'!G2</f>
        <v>43281</v>
      </c>
      <c r="C8" s="43">
        <f>IF('Tariffs 2022'!BP2=0,91*'Tariffs 2022'!M2/100,(91*'Tariffs 2022'!M2/100)+'Tariffs 2022'!BP2/4)</f>
        <v>81.843745454545456</v>
      </c>
      <c r="D8" s="43">
        <f>$C$5*'Tariffs 2022'!N2/100</f>
        <v>568.9474090909091</v>
      </c>
      <c r="E8" s="43">
        <v>0</v>
      </c>
      <c r="F8" s="43">
        <v>0</v>
      </c>
      <c r="G8" s="43">
        <f>SUM(C8:F8)</f>
        <v>650.79115454545456</v>
      </c>
      <c r="H8" s="164">
        <f>(G8-C8)*4</f>
        <v>2275.7896363636364</v>
      </c>
      <c r="I8" s="164">
        <f>G8*4</f>
        <v>2603.1646181818182</v>
      </c>
      <c r="J8" s="165">
        <f>'Tariffs 2022'!AZ2</f>
        <v>0</v>
      </c>
      <c r="K8" s="165">
        <f>'Tariffs 2022'!BA2</f>
        <v>0</v>
      </c>
      <c r="L8" s="165">
        <f>'Tariffs 2022'!BB2</f>
        <v>0</v>
      </c>
      <c r="M8" s="165">
        <f>'Tariffs 2022'!BC2</f>
        <v>0</v>
      </c>
      <c r="N8" s="166">
        <f>I8</f>
        <v>2603.1646181818182</v>
      </c>
      <c r="O8" s="166">
        <f>N8-(G8*M8/100)</f>
        <v>2603.1646181818182</v>
      </c>
      <c r="P8" s="167">
        <f>N8*1.1</f>
        <v>2863.4810800000005</v>
      </c>
      <c r="Q8" s="167">
        <f>O8*1.1</f>
        <v>2863.4810800000005</v>
      </c>
      <c r="R8" s="171">
        <f>'Tariffs 2022'!BL2</f>
        <v>0</v>
      </c>
      <c r="S8" s="172" t="str">
        <f>'Tariffs 2022'!BM2</f>
        <v>n</v>
      </c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</row>
    <row r="9" spans="1:31" ht="14" x14ac:dyDescent="0.15">
      <c r="A9" s="168" t="str">
        <f>'Tariffs 2022'!K3</f>
        <v>1st Energy</v>
      </c>
      <c r="B9" s="143">
        <f>'Tariffs 2022'!G3</f>
        <v>43271</v>
      </c>
      <c r="C9" s="43">
        <f>IF('Tariffs 2022'!BP3=0,91*'Tariffs 2022'!M3/100,(91*'Tariffs 2022'!M3/100)+'Tariffs 2022'!BP3/4)</f>
        <v>80.989999999999995</v>
      </c>
      <c r="D9" s="43">
        <f>$C$5*'Tariffs 2022'!N3/100</f>
        <v>561.72</v>
      </c>
      <c r="E9" s="43">
        <v>0</v>
      </c>
      <c r="F9" s="43">
        <v>0</v>
      </c>
      <c r="G9" s="43">
        <f>SUM(C9:F9)</f>
        <v>642.71</v>
      </c>
      <c r="H9" s="164">
        <f>(G9-C9)*4</f>
        <v>2246.88</v>
      </c>
      <c r="I9" s="164">
        <f>G9*4</f>
        <v>2570.84</v>
      </c>
      <c r="J9" s="165">
        <f>'Tariffs 2022'!AZ3</f>
        <v>0</v>
      </c>
      <c r="K9" s="165">
        <f>'Tariffs 2022'!BA3</f>
        <v>0</v>
      </c>
      <c r="L9" s="165">
        <f>'Tariffs 2022'!BB3</f>
        <v>0</v>
      </c>
      <c r="M9" s="165">
        <f>'Tariffs 2022'!BC3</f>
        <v>0</v>
      </c>
      <c r="N9" s="166">
        <f>I9</f>
        <v>2570.84</v>
      </c>
      <c r="O9" s="166">
        <f>I9-(H9*M9/100)</f>
        <v>2570.84</v>
      </c>
      <c r="P9" s="167">
        <f>N9*1.1</f>
        <v>2827.9240000000004</v>
      </c>
      <c r="Q9" s="167">
        <f>O9*1.1</f>
        <v>2827.9240000000004</v>
      </c>
      <c r="R9" s="171">
        <f>'Tariffs 2022'!BL3</f>
        <v>0</v>
      </c>
      <c r="S9" s="172" t="str">
        <f>'Tariffs 2022'!BM3</f>
        <v>n</v>
      </c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</row>
    <row r="10" spans="1:31" ht="14" x14ac:dyDescent="0.15">
      <c r="A10" s="168" t="str">
        <f>'Tariffs 2022'!K4</f>
        <v>Energy Locals</v>
      </c>
      <c r="B10" s="143">
        <f>'Tariffs 2022'!G4</f>
        <v>43281</v>
      </c>
      <c r="C10" s="43">
        <f>IF('Tariffs 2022'!BP4=0,91*'Tariffs 2022'!M4/100,(91*'Tariffs 2022'!M4/100)+'Tariffs 2022'!BP4/4)</f>
        <v>115.22063636363634</v>
      </c>
      <c r="D10" s="43">
        <f>$C$5*'Tariffs 2022'!N4/100</f>
        <v>505.09500000000003</v>
      </c>
      <c r="E10" s="43">
        <v>0</v>
      </c>
      <c r="F10" s="43">
        <v>0</v>
      </c>
      <c r="G10" s="43">
        <f t="shared" ref="G10" si="0">SUM(C10:F10)</f>
        <v>620.31563636363637</v>
      </c>
      <c r="H10" s="164">
        <f t="shared" ref="H10" si="1">(G10-C10)*4</f>
        <v>2020.38</v>
      </c>
      <c r="I10" s="164">
        <f t="shared" ref="I10" si="2">G10*4</f>
        <v>2481.2625454545455</v>
      </c>
      <c r="J10" s="165">
        <f>'Tariffs 2022'!AZ4</f>
        <v>0</v>
      </c>
      <c r="K10" s="165">
        <f>'Tariffs 2022'!BA4</f>
        <v>0</v>
      </c>
      <c r="L10" s="165">
        <f>'Tariffs 2022'!BB4</f>
        <v>0</v>
      </c>
      <c r="M10" s="165">
        <f>'Tariffs 2022'!BC4</f>
        <v>0</v>
      </c>
      <c r="N10" s="166">
        <f t="shared" ref="N10" si="3">I10</f>
        <v>2481.2625454545455</v>
      </c>
      <c r="O10" s="166">
        <f t="shared" ref="O10" si="4">I10-(H10*M10/100)</f>
        <v>2481.2625454545455</v>
      </c>
      <c r="P10" s="167">
        <f t="shared" ref="P10:Q10" si="5">N10*1.1</f>
        <v>2729.3888000000002</v>
      </c>
      <c r="Q10" s="167">
        <f t="shared" si="5"/>
        <v>2729.3888000000002</v>
      </c>
      <c r="R10" s="171">
        <f>'Tariffs 2022'!BL4</f>
        <v>0</v>
      </c>
      <c r="S10" s="172" t="str">
        <f>'Tariffs 2022'!BM4</f>
        <v>n</v>
      </c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</row>
    <row r="11" spans="1:31" customFormat="1" x14ac:dyDescent="0.15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</row>
    <row r="12" spans="1:31" customFormat="1" ht="14" thickBot="1" x14ac:dyDescent="0.2">
      <c r="A12" s="222"/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</row>
    <row r="13" spans="1:31" ht="14" x14ac:dyDescent="0.15">
      <c r="A13" s="188" t="s">
        <v>344</v>
      </c>
      <c r="B13" s="100"/>
      <c r="C13" s="100"/>
      <c r="D13" s="182"/>
      <c r="E13" s="182"/>
      <c r="F13" s="182"/>
      <c r="G13" s="182"/>
      <c r="H13" s="182"/>
      <c r="I13" s="182"/>
      <c r="J13" s="182"/>
      <c r="K13" s="100"/>
      <c r="L13" s="100"/>
      <c r="M13" s="100"/>
      <c r="N13" s="100"/>
      <c r="O13" s="100"/>
      <c r="P13" s="100"/>
      <c r="Q13" s="100"/>
      <c r="R13" s="100"/>
      <c r="S13" s="101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</row>
    <row r="14" spans="1:31" ht="14" x14ac:dyDescent="0.15">
      <c r="A14" s="102" t="s">
        <v>8</v>
      </c>
      <c r="B14" s="103"/>
      <c r="C14" s="115">
        <v>2265</v>
      </c>
      <c r="D14" s="183"/>
      <c r="E14" s="183"/>
      <c r="F14" s="183"/>
      <c r="G14" s="183"/>
      <c r="H14" s="183"/>
      <c r="I14" s="183"/>
      <c r="J14" s="183"/>
      <c r="K14" s="103"/>
      <c r="L14" s="103"/>
      <c r="M14" s="103"/>
      <c r="N14" s="103"/>
      <c r="O14" s="103"/>
      <c r="P14" s="103"/>
      <c r="Q14" s="103"/>
      <c r="R14" s="103"/>
      <c r="S14" s="104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</row>
    <row r="15" spans="1:31" ht="14" x14ac:dyDescent="0.15">
      <c r="A15" s="102" t="s">
        <v>347</v>
      </c>
      <c r="B15" s="103"/>
      <c r="C15" s="110">
        <v>0.6</v>
      </c>
      <c r="D15" s="183"/>
      <c r="E15" s="183"/>
      <c r="F15" s="183"/>
      <c r="G15" s="183"/>
      <c r="H15" s="183"/>
      <c r="I15" s="183"/>
      <c r="J15" s="183"/>
      <c r="K15" s="103"/>
      <c r="L15" s="103"/>
      <c r="M15" s="103"/>
      <c r="N15" s="103"/>
      <c r="O15" s="103"/>
      <c r="P15" s="103"/>
      <c r="Q15" s="103"/>
      <c r="R15" s="103"/>
      <c r="S15" s="104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</row>
    <row r="16" spans="1:31" ht="14" x14ac:dyDescent="0.15">
      <c r="A16" s="102" t="s">
        <v>348</v>
      </c>
      <c r="B16" s="103"/>
      <c r="C16" s="110">
        <v>0.4</v>
      </c>
      <c r="D16" s="183"/>
      <c r="E16" s="183"/>
      <c r="F16" s="183"/>
      <c r="G16" s="183"/>
      <c r="H16" s="183"/>
      <c r="I16" s="183"/>
      <c r="J16" s="183"/>
      <c r="K16" s="103"/>
      <c r="L16" s="103"/>
      <c r="M16" s="103"/>
      <c r="N16" s="103"/>
      <c r="O16" s="103"/>
      <c r="P16" s="103"/>
      <c r="Q16" s="103"/>
      <c r="R16" s="103"/>
      <c r="S16" s="104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</row>
    <row r="17" spans="1:31" ht="14" x14ac:dyDescent="0.15">
      <c r="A17" s="102"/>
      <c r="B17" s="103"/>
      <c r="C17" s="103"/>
      <c r="D17" s="183"/>
      <c r="E17" s="183"/>
      <c r="F17" s="183"/>
      <c r="G17" s="183"/>
      <c r="H17" s="183"/>
      <c r="I17" s="183"/>
      <c r="J17" s="183"/>
      <c r="K17" s="103"/>
      <c r="L17" s="103"/>
      <c r="M17" s="103"/>
      <c r="N17" s="103"/>
      <c r="O17" s="103"/>
      <c r="P17" s="103"/>
      <c r="Q17" s="103"/>
      <c r="R17" s="103"/>
      <c r="S17" s="104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</row>
    <row r="18" spans="1:31" ht="75" x14ac:dyDescent="0.15">
      <c r="A18" s="198" t="s">
        <v>1</v>
      </c>
      <c r="B18" s="199" t="s">
        <v>22</v>
      </c>
      <c r="C18" s="201" t="s">
        <v>19</v>
      </c>
      <c r="D18" s="201" t="s">
        <v>104</v>
      </c>
      <c r="E18" s="201" t="s">
        <v>20</v>
      </c>
      <c r="F18" s="201" t="s">
        <v>350</v>
      </c>
      <c r="G18" s="201" t="s">
        <v>151</v>
      </c>
      <c r="H18" s="201" t="s">
        <v>267</v>
      </c>
      <c r="I18" s="202" t="s">
        <v>21</v>
      </c>
      <c r="J18" s="203" t="s">
        <v>257</v>
      </c>
      <c r="K18" s="203" t="s">
        <v>258</v>
      </c>
      <c r="L18" s="203" t="s">
        <v>259</v>
      </c>
      <c r="M18" s="203" t="s">
        <v>260</v>
      </c>
      <c r="N18" s="204" t="s">
        <v>261</v>
      </c>
      <c r="O18" s="204" t="s">
        <v>262</v>
      </c>
      <c r="P18" s="204" t="s">
        <v>263</v>
      </c>
      <c r="Q18" s="204" t="s">
        <v>264</v>
      </c>
      <c r="R18" s="203" t="s">
        <v>265</v>
      </c>
      <c r="S18" s="205" t="s">
        <v>266</v>
      </c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</row>
    <row r="19" spans="1:31" ht="14" x14ac:dyDescent="0.15">
      <c r="A19" s="168" t="str">
        <f>'Tariffs 2022'!K5</f>
        <v>Aurora Energy</v>
      </c>
      <c r="B19" s="143">
        <f>'Tariffs 2022'!G5</f>
        <v>43281</v>
      </c>
      <c r="C19" s="43">
        <f>IF('Tariffs 2022'!BP5=0,91*'Tariffs 2022'!M5/100,(91*'Tariffs 2022'!M5/100)+'Tariffs 2022'!BP5/4)</f>
        <v>97.104445454545456</v>
      </c>
      <c r="D19" s="43">
        <f>$C$14*$C$15*'Tariffs 2022'!N5/100</f>
        <v>341.36844545454545</v>
      </c>
      <c r="E19" s="43">
        <v>0</v>
      </c>
      <c r="F19" s="43">
        <f>($C$14*$C$16)*'Tariffs 2022'!W5/100</f>
        <v>147.78507272727273</v>
      </c>
      <c r="G19" s="43">
        <f>SUM(C19:F19)</f>
        <v>586.25796363636368</v>
      </c>
      <c r="H19" s="164">
        <f>(G19-C19)*4</f>
        <v>1956.614072727273</v>
      </c>
      <c r="I19" s="164">
        <f>G19*4</f>
        <v>2345.0318545454547</v>
      </c>
      <c r="J19" s="165">
        <f>'Tariffs 2022'!AZ5</f>
        <v>0</v>
      </c>
      <c r="K19" s="165">
        <f>'Tariffs 2022'!BA5</f>
        <v>0</v>
      </c>
      <c r="L19" s="165">
        <f>'Tariffs 2022'!BB5</f>
        <v>0</v>
      </c>
      <c r="M19" s="165">
        <f>'Tariffs 2022'!BC5</f>
        <v>0</v>
      </c>
      <c r="N19" s="166">
        <f>I19</f>
        <v>2345.0318545454547</v>
      </c>
      <c r="O19" s="166">
        <f>N19-(G19*M19/100)</f>
        <v>2345.0318545454547</v>
      </c>
      <c r="P19" s="167">
        <f>N19*1.1</f>
        <v>2579.5350400000002</v>
      </c>
      <c r="Q19" s="167">
        <f>O19*1.1</f>
        <v>2579.5350400000002</v>
      </c>
      <c r="R19" s="171">
        <f>'Tariffs 2022'!BL5</f>
        <v>0</v>
      </c>
      <c r="S19" s="172" t="str">
        <f>'Tariffs 2022'!BM5</f>
        <v>n</v>
      </c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</row>
    <row r="20" spans="1:31" customFormat="1" ht="13" customHeight="1" x14ac:dyDescent="0.15">
      <c r="A20" s="222"/>
      <c r="B20" s="222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</row>
    <row r="21" spans="1:31" customFormat="1" ht="14" thickBot="1" x14ac:dyDescent="0.2">
      <c r="A21" s="222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</row>
    <row r="22" spans="1:31" ht="14" x14ac:dyDescent="0.15">
      <c r="A22" s="188" t="s">
        <v>345</v>
      </c>
      <c r="B22" s="100"/>
      <c r="C22" s="100"/>
      <c r="D22" s="184"/>
      <c r="E22" s="184"/>
      <c r="F22" s="184"/>
      <c r="G22" s="185"/>
      <c r="H22" s="185"/>
      <c r="I22" s="185"/>
      <c r="J22" s="185"/>
      <c r="K22" s="107"/>
      <c r="L22" s="107"/>
      <c r="M22" s="107"/>
      <c r="N22" s="107"/>
      <c r="O22" s="107"/>
      <c r="P22" s="100"/>
      <c r="Q22" s="100"/>
      <c r="R22" s="100"/>
      <c r="S22" s="101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</row>
    <row r="23" spans="1:31" ht="14" x14ac:dyDescent="0.15">
      <c r="A23" s="102" t="s">
        <v>202</v>
      </c>
      <c r="B23" s="103"/>
      <c r="C23" s="115">
        <v>2265</v>
      </c>
      <c r="D23" s="186"/>
      <c r="E23" s="186"/>
      <c r="F23" s="186"/>
      <c r="G23" s="187"/>
      <c r="H23" s="187"/>
      <c r="I23" s="187"/>
      <c r="J23" s="187"/>
      <c r="K23" s="109"/>
      <c r="L23" s="109"/>
      <c r="M23" s="109"/>
      <c r="N23" s="109"/>
      <c r="O23" s="109"/>
      <c r="P23" s="103"/>
      <c r="Q23" s="103"/>
      <c r="R23" s="103"/>
      <c r="S23" s="104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</row>
    <row r="24" spans="1:31" ht="14" x14ac:dyDescent="0.15">
      <c r="A24" s="102" t="s">
        <v>347</v>
      </c>
      <c r="B24" s="103"/>
      <c r="C24" s="110">
        <v>0.4</v>
      </c>
      <c r="D24" s="186"/>
      <c r="E24" s="186"/>
      <c r="F24" s="186"/>
      <c r="G24" s="187"/>
      <c r="H24" s="187"/>
      <c r="I24" s="187"/>
      <c r="J24" s="187"/>
      <c r="K24" s="109"/>
      <c r="L24" s="109"/>
      <c r="M24" s="109"/>
      <c r="N24" s="109"/>
      <c r="O24" s="109"/>
      <c r="P24" s="103"/>
      <c r="Q24" s="103"/>
      <c r="R24" s="103"/>
      <c r="S24" s="104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</row>
    <row r="25" spans="1:31" ht="14" x14ac:dyDescent="0.15">
      <c r="A25" s="102" t="s">
        <v>348</v>
      </c>
      <c r="B25" s="103"/>
      <c r="C25" s="110">
        <v>0.3</v>
      </c>
      <c r="D25" s="186"/>
      <c r="E25" s="186"/>
      <c r="F25" s="186"/>
      <c r="G25" s="187"/>
      <c r="H25" s="187"/>
      <c r="I25" s="187"/>
      <c r="J25" s="187"/>
      <c r="K25" s="109"/>
      <c r="L25" s="109"/>
      <c r="M25" s="109"/>
      <c r="N25" s="109"/>
      <c r="O25" s="109"/>
      <c r="P25" s="103"/>
      <c r="Q25" s="103"/>
      <c r="R25" s="103"/>
      <c r="S25" s="104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</row>
    <row r="26" spans="1:31" ht="14" x14ac:dyDescent="0.15">
      <c r="A26" s="102" t="s">
        <v>349</v>
      </c>
      <c r="B26" s="103"/>
      <c r="C26" s="110">
        <v>0.3</v>
      </c>
      <c r="D26" s="186"/>
      <c r="E26" s="186"/>
      <c r="F26" s="186"/>
      <c r="G26" s="187"/>
      <c r="H26" s="187"/>
      <c r="I26" s="187"/>
      <c r="J26" s="187"/>
      <c r="K26" s="109"/>
      <c r="L26" s="109"/>
      <c r="M26" s="109"/>
      <c r="N26" s="109"/>
      <c r="O26" s="109"/>
      <c r="P26" s="103"/>
      <c r="Q26" s="103"/>
      <c r="R26" s="103"/>
      <c r="S26" s="104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</row>
    <row r="27" spans="1:31" ht="14" x14ac:dyDescent="0.15">
      <c r="A27" s="102"/>
      <c r="B27" s="103"/>
      <c r="C27" s="103"/>
      <c r="D27" s="186"/>
      <c r="E27" s="186"/>
      <c r="F27" s="186"/>
      <c r="G27" s="187"/>
      <c r="H27" s="187"/>
      <c r="I27" s="187"/>
      <c r="J27" s="187"/>
      <c r="K27" s="109"/>
      <c r="L27" s="109"/>
      <c r="M27" s="109"/>
      <c r="N27" s="109"/>
      <c r="O27" s="109"/>
      <c r="P27" s="103"/>
      <c r="Q27" s="103"/>
      <c r="R27" s="103"/>
      <c r="S27" s="104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</row>
    <row r="28" spans="1:31" ht="75" x14ac:dyDescent="0.15">
      <c r="A28" s="198" t="s">
        <v>1</v>
      </c>
      <c r="B28" s="199" t="s">
        <v>22</v>
      </c>
      <c r="C28" s="201" t="s">
        <v>19</v>
      </c>
      <c r="D28" s="201" t="s">
        <v>104</v>
      </c>
      <c r="E28" s="201" t="s">
        <v>350</v>
      </c>
      <c r="F28" s="201" t="s">
        <v>351</v>
      </c>
      <c r="G28" s="201" t="s">
        <v>151</v>
      </c>
      <c r="H28" s="201" t="s">
        <v>267</v>
      </c>
      <c r="I28" s="202" t="s">
        <v>21</v>
      </c>
      <c r="J28" s="203" t="s">
        <v>257</v>
      </c>
      <c r="K28" s="203" t="s">
        <v>258</v>
      </c>
      <c r="L28" s="203" t="s">
        <v>259</v>
      </c>
      <c r="M28" s="203" t="s">
        <v>260</v>
      </c>
      <c r="N28" s="204" t="s">
        <v>261</v>
      </c>
      <c r="O28" s="204" t="s">
        <v>262</v>
      </c>
      <c r="P28" s="204" t="s">
        <v>263</v>
      </c>
      <c r="Q28" s="204" t="s">
        <v>264</v>
      </c>
      <c r="R28" s="203" t="s">
        <v>265</v>
      </c>
      <c r="S28" s="205" t="s">
        <v>266</v>
      </c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</row>
    <row r="29" spans="1:31" ht="15" thickBot="1" x14ac:dyDescent="0.2">
      <c r="A29" s="55" t="str">
        <f>'Tariffs 2022'!K6</f>
        <v>Aurora Energy</v>
      </c>
      <c r="B29" s="111">
        <f>'Tariffs 2022'!G6</f>
        <v>43281</v>
      </c>
      <c r="C29" s="112">
        <f>IF('Tariffs 2022'!BP6=0,91*'Tariffs 2022'!M6/100,(91*'Tariffs 2022'!M6/100)+'Tariffs 2022'!BP6/4)</f>
        <v>115.96460909090909</v>
      </c>
      <c r="D29" s="112">
        <f>($C$23*$C$24)*'Tariffs 2022'!N6/100</f>
        <v>227.57896363636362</v>
      </c>
      <c r="E29" s="112">
        <f>($C$23*$C$25)*'Tariffs 2022'!W6/100</f>
        <v>110.83880454545455</v>
      </c>
      <c r="F29" s="112">
        <f>($C$23*$C$26)*'Tariffs 2022'!AE6/100</f>
        <v>89.218350000000015</v>
      </c>
      <c r="G29" s="112">
        <f>SUM(C29:F29)</f>
        <v>543.60072727272723</v>
      </c>
      <c r="H29" s="144">
        <f>(G29-C29)*4</f>
        <v>1710.5444727272725</v>
      </c>
      <c r="I29" s="144">
        <f>G29*4</f>
        <v>2174.4029090909089</v>
      </c>
      <c r="J29" s="163">
        <f>'Tariffs 2022'!AZ6</f>
        <v>0</v>
      </c>
      <c r="K29" s="163">
        <f>'Tariffs 2022'!BA6</f>
        <v>0</v>
      </c>
      <c r="L29" s="163">
        <f>'Tariffs 2022'!BB6</f>
        <v>0</v>
      </c>
      <c r="M29" s="163">
        <f>'Tariffs 2022'!BC6</f>
        <v>0</v>
      </c>
      <c r="N29" s="169">
        <f>I29</f>
        <v>2174.4029090909089</v>
      </c>
      <c r="O29" s="169">
        <f>N29-(G29*M29/100)</f>
        <v>2174.4029090909089</v>
      </c>
      <c r="P29" s="170">
        <f>N29*1.1</f>
        <v>2391.8431999999998</v>
      </c>
      <c r="Q29" s="170">
        <f>O29*1.1</f>
        <v>2391.8431999999998</v>
      </c>
      <c r="R29" s="173">
        <f>'Tariffs 2022'!BL6</f>
        <v>0</v>
      </c>
      <c r="S29" s="174" t="str">
        <f>'Tariffs 2022'!BM6</f>
        <v>n</v>
      </c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</row>
    <row r="30" spans="1:31" customFormat="1" x14ac:dyDescent="0.15">
      <c r="A30" s="222"/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</row>
    <row r="31" spans="1:31" customFormat="1" ht="14" thickBot="1" x14ac:dyDescent="0.2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</row>
    <row r="32" spans="1:31" ht="14" x14ac:dyDescent="0.15">
      <c r="A32" s="99" t="s">
        <v>94</v>
      </c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1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</row>
    <row r="33" spans="1:31" ht="14" x14ac:dyDescent="0.15">
      <c r="A33" s="102" t="s">
        <v>8</v>
      </c>
      <c r="B33" s="103"/>
      <c r="C33" s="115">
        <v>2265</v>
      </c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4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</row>
    <row r="34" spans="1:31" ht="14" x14ac:dyDescent="0.15">
      <c r="A34" s="102" t="s">
        <v>112</v>
      </c>
      <c r="B34" s="103"/>
      <c r="C34" s="110">
        <v>0.6</v>
      </c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4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</row>
    <row r="35" spans="1:31" ht="14" x14ac:dyDescent="0.15">
      <c r="A35" s="102" t="s">
        <v>80</v>
      </c>
      <c r="B35" s="103"/>
      <c r="C35" s="110">
        <v>0.4</v>
      </c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4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</row>
    <row r="36" spans="1:31" ht="14" x14ac:dyDescent="0.15">
      <c r="A36" s="102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4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</row>
    <row r="37" spans="1:31" ht="75" x14ac:dyDescent="0.15">
      <c r="A37" s="198" t="s">
        <v>1</v>
      </c>
      <c r="B37" s="200" t="s">
        <v>22</v>
      </c>
      <c r="C37" s="200" t="s">
        <v>19</v>
      </c>
      <c r="D37" s="201" t="s">
        <v>104</v>
      </c>
      <c r="E37" s="201" t="s">
        <v>20</v>
      </c>
      <c r="F37" s="201" t="s">
        <v>108</v>
      </c>
      <c r="G37" s="201" t="s">
        <v>151</v>
      </c>
      <c r="H37" s="201" t="s">
        <v>267</v>
      </c>
      <c r="I37" s="202" t="s">
        <v>21</v>
      </c>
      <c r="J37" s="203" t="s">
        <v>257</v>
      </c>
      <c r="K37" s="203" t="s">
        <v>258</v>
      </c>
      <c r="L37" s="203" t="s">
        <v>259</v>
      </c>
      <c r="M37" s="203" t="s">
        <v>260</v>
      </c>
      <c r="N37" s="204" t="s">
        <v>261</v>
      </c>
      <c r="O37" s="204" t="s">
        <v>262</v>
      </c>
      <c r="P37" s="204" t="s">
        <v>263</v>
      </c>
      <c r="Q37" s="204" t="s">
        <v>264</v>
      </c>
      <c r="R37" s="203" t="s">
        <v>265</v>
      </c>
      <c r="S37" s="205" t="s">
        <v>266</v>
      </c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</row>
    <row r="38" spans="1:31" ht="14" x14ac:dyDescent="0.15">
      <c r="A38" s="168" t="str">
        <f>'Tariffs 2022'!K7</f>
        <v>Aurora Energy</v>
      </c>
      <c r="B38" s="143">
        <f>'Tariffs 2022'!G7</f>
        <v>43281</v>
      </c>
      <c r="C38" s="43">
        <f>IF('Tariffs 2022'!BP7=0,91*'Tariffs 2022'!M7/100,(91*'Tariffs 2022'!M7/100)+'Tariffs 2022'!BP7/4)</f>
        <v>90.919754545454538</v>
      </c>
      <c r="D38" s="43">
        <f>($C$33*$C$34)*'Tariffs 2022'!N7/100</f>
        <v>412.6294636363636</v>
      </c>
      <c r="E38" s="43">
        <v>0</v>
      </c>
      <c r="F38" s="43">
        <f>($C$33*$C$35)*'Tariffs 2022'!W7/100</f>
        <v>128.0836909090909</v>
      </c>
      <c r="G38" s="43">
        <f>SUM(C38:F38)</f>
        <v>631.63290909090904</v>
      </c>
      <c r="H38" s="179">
        <f>(G38-C38)*4</f>
        <v>2162.8526181818179</v>
      </c>
      <c r="I38" s="179">
        <f>G38*4</f>
        <v>2526.5316363636362</v>
      </c>
      <c r="J38" s="165">
        <f>'Tariffs 2022'!AZ7</f>
        <v>0</v>
      </c>
      <c r="K38" s="165">
        <f>'Tariffs 2022'!BA7</f>
        <v>0</v>
      </c>
      <c r="L38" s="165">
        <f>'Tariffs 2022'!BB7</f>
        <v>0</v>
      </c>
      <c r="M38" s="165">
        <f>'Tariffs 2022'!BC7</f>
        <v>0</v>
      </c>
      <c r="N38" s="166">
        <f>I38</f>
        <v>2526.5316363636362</v>
      </c>
      <c r="O38" s="166">
        <f>N38-(G38*M38/100)</f>
        <v>2526.5316363636362</v>
      </c>
      <c r="P38" s="167">
        <f t="shared" ref="P38:Q39" si="6">N38*1.1</f>
        <v>2779.1848</v>
      </c>
      <c r="Q38" s="167">
        <f t="shared" si="6"/>
        <v>2779.1848</v>
      </c>
      <c r="R38" s="171">
        <f>'Tariffs 2022'!BL7</f>
        <v>0</v>
      </c>
      <c r="S38" s="172" t="str">
        <f>'Tariffs 2022'!BM7</f>
        <v>n</v>
      </c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</row>
    <row r="39" spans="1:31" ht="14" x14ac:dyDescent="0.15">
      <c r="A39" s="168" t="str">
        <f>'Tariffs 2022'!K8</f>
        <v>1st Energy</v>
      </c>
      <c r="B39" s="143">
        <f>'Tariffs 2022'!G8</f>
        <v>43271</v>
      </c>
      <c r="C39" s="43">
        <f>IF('Tariffs 2022'!BP8=0,91*'Tariffs 2022'!M8/100,(91*'Tariffs 2022'!M8/100)+'Tariffs 2022'!BP8/4)</f>
        <v>89.998999999999995</v>
      </c>
      <c r="D39" s="43">
        <f>($C$33*$C$34)*'Tariffs 2022'!N8/100</f>
        <v>407.69999999999993</v>
      </c>
      <c r="E39" s="43">
        <v>0</v>
      </c>
      <c r="F39" s="43">
        <f>($C$33*$C$35)*'Tariffs 2022'!W8/100</f>
        <v>125.93399999999998</v>
      </c>
      <c r="G39" s="43">
        <f>SUM(C39:F39)</f>
        <v>623.63299999999992</v>
      </c>
      <c r="H39" s="179">
        <f>(G39-C39)*4</f>
        <v>2134.5359999999996</v>
      </c>
      <c r="I39" s="179">
        <f>G39*4</f>
        <v>2494.5319999999997</v>
      </c>
      <c r="J39" s="165">
        <f>'Tariffs 2022'!AZ8</f>
        <v>0</v>
      </c>
      <c r="K39" s="165">
        <f>'Tariffs 2022'!BA8</f>
        <v>0</v>
      </c>
      <c r="L39" s="165">
        <f>'Tariffs 2022'!BB8</f>
        <v>0</v>
      </c>
      <c r="M39" s="165">
        <f>'Tariffs 2022'!BC8</f>
        <v>0</v>
      </c>
      <c r="N39" s="166">
        <f>I39</f>
        <v>2494.5319999999997</v>
      </c>
      <c r="O39" s="166">
        <f>I39-(H39*M39/100)</f>
        <v>2494.5319999999997</v>
      </c>
      <c r="P39" s="167">
        <f t="shared" si="6"/>
        <v>2743.9852000000001</v>
      </c>
      <c r="Q39" s="167">
        <f t="shared" si="6"/>
        <v>2743.9852000000001</v>
      </c>
      <c r="R39" s="171">
        <f>'Tariffs 2022'!BL8</f>
        <v>0</v>
      </c>
      <c r="S39" s="172" t="str">
        <f>'Tariffs 2022'!BM8</f>
        <v>n</v>
      </c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</row>
    <row r="40" spans="1:31" customFormat="1" x14ac:dyDescent="0.15">
      <c r="A40" s="222"/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</row>
    <row r="41" spans="1:31" customFormat="1" x14ac:dyDescent="0.15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</row>
    <row r="42" spans="1:31" customFormat="1" x14ac:dyDescent="0.15">
      <c r="A42" s="222"/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</row>
    <row r="43" spans="1:31" customFormat="1" x14ac:dyDescent="0.15">
      <c r="A43" s="222"/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</row>
    <row r="44" spans="1:31" customFormat="1" x14ac:dyDescent="0.15">
      <c r="A44" s="222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</row>
    <row r="45" spans="1:31" customFormat="1" x14ac:dyDescent="0.15">
      <c r="A45" s="222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</row>
    <row r="46" spans="1:31" customFormat="1" x14ac:dyDescent="0.15">
      <c r="A46" s="222"/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</row>
    <row r="47" spans="1:31" customFormat="1" x14ac:dyDescent="0.15">
      <c r="A47" s="222"/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</row>
    <row r="48" spans="1:31" customFormat="1" x14ac:dyDescent="0.15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</row>
    <row r="49" spans="1:31" customFormat="1" x14ac:dyDescent="0.15">
      <c r="A49" s="222"/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</row>
    <row r="50" spans="1:31" customFormat="1" x14ac:dyDescent="0.15">
      <c r="A50" s="222"/>
      <c r="B50" s="222"/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222"/>
    </row>
    <row r="51" spans="1:31" customFormat="1" x14ac:dyDescent="0.15">
      <c r="A51" s="222"/>
      <c r="B51" s="222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22"/>
      <c r="AD51" s="222"/>
      <c r="AE51" s="222"/>
    </row>
    <row r="52" spans="1:31" customFormat="1" x14ac:dyDescent="0.15">
      <c r="A52" s="222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</row>
    <row r="53" spans="1:31" customFormat="1" x14ac:dyDescent="0.15">
      <c r="A53" s="222"/>
      <c r="B53" s="222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22"/>
      <c r="AD53" s="222"/>
      <c r="AE53" s="222"/>
    </row>
    <row r="54" spans="1:31" customFormat="1" x14ac:dyDescent="0.15">
      <c r="A54" s="222"/>
      <c r="B54" s="222"/>
      <c r="C54" s="222"/>
      <c r="D54" s="222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</row>
    <row r="55" spans="1:31" customFormat="1" x14ac:dyDescent="0.15">
      <c r="A55" s="222"/>
      <c r="B55" s="222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</row>
    <row r="56" spans="1:31" customFormat="1" x14ac:dyDescent="0.15">
      <c r="A56" s="222"/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222"/>
    </row>
    <row r="57" spans="1:31" customFormat="1" x14ac:dyDescent="0.15">
      <c r="A57" s="222"/>
      <c r="B57" s="222"/>
      <c r="C57" s="222"/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</row>
    <row r="58" spans="1:31" customFormat="1" x14ac:dyDescent="0.15">
      <c r="A58" s="222"/>
      <c r="B58" s="222"/>
      <c r="C58" s="222"/>
      <c r="D58" s="222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22"/>
      <c r="AD58" s="222"/>
      <c r="AE58" s="222"/>
    </row>
    <row r="59" spans="1:31" customFormat="1" x14ac:dyDescent="0.15">
      <c r="A59" s="222"/>
      <c r="B59" s="222"/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</row>
    <row r="60" spans="1:31" customFormat="1" x14ac:dyDescent="0.15">
      <c r="A60" s="222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</row>
    <row r="61" spans="1:31" customFormat="1" x14ac:dyDescent="0.15">
      <c r="A61" s="222"/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</row>
    <row r="62" spans="1:31" customFormat="1" x14ac:dyDescent="0.15">
      <c r="A62" s="222"/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</row>
    <row r="63" spans="1:31" customFormat="1" x14ac:dyDescent="0.15">
      <c r="A63" s="222"/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</row>
    <row r="64" spans="1:31" customFormat="1" x14ac:dyDescent="0.15">
      <c r="A64" s="222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</row>
    <row r="65" spans="1:31" customFormat="1" x14ac:dyDescent="0.15">
      <c r="A65" s="222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</row>
    <row r="66" spans="1:31" customFormat="1" x14ac:dyDescent="0.15">
      <c r="A66" s="222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</row>
    <row r="67" spans="1:31" customFormat="1" x14ac:dyDescent="0.15">
      <c r="A67" s="222"/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</row>
    <row r="68" spans="1:31" customFormat="1" x14ac:dyDescent="0.15">
      <c r="A68" s="222"/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</row>
    <row r="69" spans="1:31" customFormat="1" x14ac:dyDescent="0.15">
      <c r="A69" s="222"/>
      <c r="B69" s="22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</row>
    <row r="70" spans="1:31" customFormat="1" x14ac:dyDescent="0.15">
      <c r="A70" s="222"/>
      <c r="B70" s="222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22"/>
      <c r="AD70" s="222"/>
      <c r="AE70" s="222"/>
    </row>
    <row r="71" spans="1:31" customFormat="1" x14ac:dyDescent="0.15">
      <c r="A71" s="222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</row>
    <row r="72" spans="1:31" customFormat="1" x14ac:dyDescent="0.15">
      <c r="A72" s="222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</row>
    <row r="73" spans="1:31" customFormat="1" x14ac:dyDescent="0.15"/>
    <row r="74" spans="1:31" customFormat="1" x14ac:dyDescent="0.15"/>
    <row r="75" spans="1:31" customFormat="1" x14ac:dyDescent="0.15"/>
    <row r="76" spans="1:31" customFormat="1" x14ac:dyDescent="0.15"/>
    <row r="77" spans="1:31" customFormat="1" x14ac:dyDescent="0.15"/>
    <row r="78" spans="1:31" customFormat="1" x14ac:dyDescent="0.15"/>
    <row r="79" spans="1:31" customFormat="1" x14ac:dyDescent="0.15"/>
    <row r="80" spans="1:31" customFormat="1" x14ac:dyDescent="0.15"/>
    <row r="81" customFormat="1" x14ac:dyDescent="0.15"/>
    <row r="82" customFormat="1" x14ac:dyDescent="0.15"/>
    <row r="83" customFormat="1" x14ac:dyDescent="0.15"/>
    <row r="84" customFormat="1" x14ac:dyDescent="0.15"/>
    <row r="85" customFormat="1" x14ac:dyDescent="0.15"/>
    <row r="86" customFormat="1" x14ac:dyDescent="0.15"/>
    <row r="87" customFormat="1" x14ac:dyDescent="0.15"/>
    <row r="88" customFormat="1" x14ac:dyDescent="0.15"/>
    <row r="89" customFormat="1" x14ac:dyDescent="0.15"/>
    <row r="90" customFormat="1" x14ac:dyDescent="0.15"/>
    <row r="91" customFormat="1" x14ac:dyDescent="0.15"/>
    <row r="92" customFormat="1" x14ac:dyDescent="0.15"/>
    <row r="93" customFormat="1" x14ac:dyDescent="0.15"/>
    <row r="94" customFormat="1" x14ac:dyDescent="0.15"/>
    <row r="95" customFormat="1" x14ac:dyDescent="0.15"/>
    <row r="96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</sheetData>
  <sheetProtection algorithmName="SHA-512" hashValue="D+luNsJw4vEcO/0WIaTclxWx01BTMzhuJeXPx+w6K4F7CvQMM1p0iXl1QKqk87RYrlfaXcHRuyQ/Nn0+cToKdQ==" saltValue="fhIyJhoRwjJuG17o+SLULA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I31"/>
  <sheetViews>
    <sheetView workbookViewId="0">
      <selection activeCell="E27" sqref="E27"/>
    </sheetView>
  </sheetViews>
  <sheetFormatPr baseColWidth="10" defaultRowHeight="13" x14ac:dyDescent="0.15"/>
  <cols>
    <col min="1" max="1" width="11.5" customWidth="1"/>
    <col min="2" max="2" width="11" customWidth="1"/>
    <col min="3" max="3" width="9.1640625" customWidth="1"/>
    <col min="4" max="4" width="1.6640625" customWidth="1"/>
    <col min="5" max="9" width="10" customWidth="1"/>
  </cols>
  <sheetData>
    <row r="1" spans="1:9" x14ac:dyDescent="0.15">
      <c r="A1" s="1" t="s">
        <v>130</v>
      </c>
    </row>
    <row r="2" spans="1:9" x14ac:dyDescent="0.15">
      <c r="A2" s="26"/>
      <c r="B2" s="26"/>
      <c r="C2" s="26"/>
      <c r="D2" s="26"/>
      <c r="E2" s="26"/>
      <c r="F2" s="26"/>
      <c r="G2" s="26"/>
      <c r="H2" s="26"/>
      <c r="I2" s="26"/>
    </row>
    <row r="3" spans="1:9" x14ac:dyDescent="0.15">
      <c r="A3" s="3" t="s">
        <v>31</v>
      </c>
      <c r="B3" s="4"/>
      <c r="C3" s="4"/>
      <c r="D3" s="5"/>
      <c r="E3" s="4"/>
      <c r="F3" s="4"/>
      <c r="G3" s="4"/>
      <c r="H3" s="4"/>
      <c r="I3" s="4"/>
    </row>
    <row r="4" spans="1:9" x14ac:dyDescent="0.15">
      <c r="D4" s="6"/>
      <c r="E4" s="7" t="s">
        <v>173</v>
      </c>
    </row>
    <row r="5" spans="1:9" x14ac:dyDescent="0.15">
      <c r="D5" s="6"/>
    </row>
    <row r="6" spans="1:9" x14ac:dyDescent="0.15">
      <c r="A6" s="8" t="s">
        <v>193</v>
      </c>
      <c r="D6" s="6"/>
      <c r="E6" s="29" t="s">
        <v>135</v>
      </c>
    </row>
    <row r="7" spans="1:9" x14ac:dyDescent="0.15">
      <c r="A7" t="s">
        <v>157</v>
      </c>
      <c r="D7" s="6"/>
      <c r="E7">
        <v>20.823</v>
      </c>
    </row>
    <row r="8" spans="1:9" x14ac:dyDescent="0.15">
      <c r="A8" t="s">
        <v>133</v>
      </c>
      <c r="D8" s="6"/>
      <c r="E8">
        <v>73.861999999999995</v>
      </c>
    </row>
    <row r="9" spans="1:9" x14ac:dyDescent="0.15">
      <c r="D9" s="6"/>
    </row>
    <row r="10" spans="1:9" x14ac:dyDescent="0.15">
      <c r="D10" s="6"/>
    </row>
    <row r="11" spans="1:9" x14ac:dyDescent="0.15">
      <c r="A11" s="8" t="s">
        <v>168</v>
      </c>
      <c r="D11" s="6"/>
    </row>
    <row r="12" spans="1:9" x14ac:dyDescent="0.15">
      <c r="A12" t="s">
        <v>158</v>
      </c>
      <c r="D12" s="6"/>
      <c r="E12">
        <v>20.823</v>
      </c>
    </row>
    <row r="13" spans="1:9" x14ac:dyDescent="0.15">
      <c r="A13" t="s">
        <v>169</v>
      </c>
      <c r="D13" s="6"/>
      <c r="E13">
        <v>12.558</v>
      </c>
    </row>
    <row r="14" spans="1:9" x14ac:dyDescent="0.15">
      <c r="A14" t="s">
        <v>125</v>
      </c>
      <c r="D14" s="6"/>
      <c r="E14">
        <v>73.861999999999995</v>
      </c>
    </row>
    <row r="15" spans="1:9" x14ac:dyDescent="0.15">
      <c r="A15" t="s">
        <v>126</v>
      </c>
      <c r="D15" s="6"/>
      <c r="E15">
        <v>14.305999999999999</v>
      </c>
    </row>
    <row r="16" spans="1:9" x14ac:dyDescent="0.15">
      <c r="D16" s="6"/>
    </row>
    <row r="17" spans="1:9" x14ac:dyDescent="0.15">
      <c r="D17" s="6"/>
    </row>
    <row r="18" spans="1:9" x14ac:dyDescent="0.15">
      <c r="A18" s="8" t="s">
        <v>114</v>
      </c>
      <c r="D18" s="6"/>
    </row>
    <row r="19" spans="1:9" x14ac:dyDescent="0.15">
      <c r="A19" t="s">
        <v>158</v>
      </c>
      <c r="D19" s="6"/>
      <c r="E19">
        <v>20.823</v>
      </c>
    </row>
    <row r="20" spans="1:9" x14ac:dyDescent="0.15">
      <c r="A20" t="s">
        <v>115</v>
      </c>
      <c r="D20" s="6"/>
      <c r="E20">
        <v>10.11</v>
      </c>
    </row>
    <row r="21" spans="1:9" x14ac:dyDescent="0.15">
      <c r="A21" t="s">
        <v>125</v>
      </c>
      <c r="D21" s="6"/>
      <c r="E21">
        <v>73.861999999999995</v>
      </c>
    </row>
    <row r="22" spans="1:9" x14ac:dyDescent="0.15">
      <c r="A22" t="s">
        <v>208</v>
      </c>
      <c r="D22" s="6"/>
      <c r="E22">
        <v>18.126999999999999</v>
      </c>
    </row>
    <row r="23" spans="1:9" x14ac:dyDescent="0.15">
      <c r="D23" s="6"/>
    </row>
    <row r="24" spans="1:9" x14ac:dyDescent="0.15">
      <c r="D24" s="6"/>
    </row>
    <row r="25" spans="1:9" x14ac:dyDescent="0.15">
      <c r="A25" s="8" t="s">
        <v>209</v>
      </c>
      <c r="D25" s="6"/>
    </row>
    <row r="26" spans="1:9" x14ac:dyDescent="0.15">
      <c r="A26" t="s">
        <v>158</v>
      </c>
      <c r="D26" s="6"/>
      <c r="E26">
        <v>20.823</v>
      </c>
    </row>
    <row r="27" spans="1:9" x14ac:dyDescent="0.15">
      <c r="A27" t="s">
        <v>115</v>
      </c>
      <c r="D27" s="6"/>
      <c r="E27">
        <v>9.5220000000000002</v>
      </c>
    </row>
    <row r="28" spans="1:9" x14ac:dyDescent="0.15">
      <c r="A28" t="s">
        <v>125</v>
      </c>
      <c r="D28" s="6"/>
      <c r="E28">
        <v>73.861999999999995</v>
      </c>
    </row>
    <row r="29" spans="1:9" x14ac:dyDescent="0.15">
      <c r="A29" t="s">
        <v>132</v>
      </c>
      <c r="D29" s="6"/>
      <c r="E29">
        <v>18.126999999999999</v>
      </c>
    </row>
    <row r="30" spans="1:9" x14ac:dyDescent="0.15">
      <c r="D30" s="6"/>
    </row>
    <row r="31" spans="1:9" x14ac:dyDescent="0.15">
      <c r="A31" s="26"/>
      <c r="B31" s="26"/>
      <c r="C31" s="26"/>
      <c r="D31" s="26"/>
      <c r="E31" s="26"/>
      <c r="F31" s="26"/>
      <c r="G31" s="26"/>
      <c r="H31" s="26"/>
      <c r="I31" s="26"/>
    </row>
  </sheetData>
  <sheetProtection algorithmName="SHA-512" hashValue="BnT6mZiGOwyFKeHhnpVN+8FkaASLOV0yHZYeGrq4//znzoM1JqfN2Q362QrbQo2+bg4wfSDn5/VKzoURmy9/Vg==" saltValue="KATXLYG66pQdWOYqBQslaA==" spinCount="100000" sheet="1" objects="1" scenarios="1"/>
  <phoneticPr fontId="5" type="noConversion"/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I31"/>
  <sheetViews>
    <sheetView workbookViewId="0">
      <selection activeCell="E27" sqref="E27"/>
    </sheetView>
  </sheetViews>
  <sheetFormatPr baseColWidth="10" defaultRowHeight="13" x14ac:dyDescent="0.15"/>
  <cols>
    <col min="1" max="1" width="11.5" customWidth="1"/>
    <col min="2" max="2" width="11" customWidth="1"/>
    <col min="3" max="3" width="9.1640625" customWidth="1"/>
    <col min="4" max="4" width="1.6640625" customWidth="1"/>
    <col min="5" max="9" width="10" customWidth="1"/>
  </cols>
  <sheetData>
    <row r="1" spans="1:9" x14ac:dyDescent="0.15">
      <c r="A1" s="1" t="s">
        <v>130</v>
      </c>
    </row>
    <row r="2" spans="1:9" x14ac:dyDescent="0.15">
      <c r="A2" s="27"/>
      <c r="B2" s="27"/>
      <c r="C2" s="27"/>
      <c r="D2" s="27"/>
      <c r="E2" s="27"/>
      <c r="F2" s="27"/>
      <c r="G2" s="27"/>
      <c r="H2" s="27"/>
      <c r="I2" s="27"/>
    </row>
    <row r="3" spans="1:9" x14ac:dyDescent="0.15">
      <c r="A3" s="3" t="s">
        <v>31</v>
      </c>
      <c r="B3" s="4"/>
      <c r="C3" s="4"/>
      <c r="D3" s="5"/>
      <c r="E3" s="4"/>
      <c r="F3" s="4"/>
      <c r="G3" s="4"/>
      <c r="H3" s="4"/>
      <c r="I3" s="4"/>
    </row>
    <row r="4" spans="1:9" x14ac:dyDescent="0.15">
      <c r="D4" s="6"/>
      <c r="E4" s="7" t="s">
        <v>195</v>
      </c>
    </row>
    <row r="5" spans="1:9" x14ac:dyDescent="0.15">
      <c r="D5" s="6"/>
    </row>
    <row r="6" spans="1:9" x14ac:dyDescent="0.15">
      <c r="A6" s="8" t="s">
        <v>193</v>
      </c>
      <c r="D6" s="6"/>
      <c r="E6" s="29" t="s">
        <v>135</v>
      </c>
    </row>
    <row r="7" spans="1:9" x14ac:dyDescent="0.15">
      <c r="A7" t="s">
        <v>157</v>
      </c>
      <c r="D7" s="6"/>
      <c r="E7">
        <v>19.646000000000001</v>
      </c>
    </row>
    <row r="8" spans="1:9" x14ac:dyDescent="0.15">
      <c r="A8" t="s">
        <v>133</v>
      </c>
      <c r="D8" s="6"/>
      <c r="E8">
        <v>69.685000000000002</v>
      </c>
    </row>
    <row r="9" spans="1:9" x14ac:dyDescent="0.15">
      <c r="D9" s="6"/>
    </row>
    <row r="10" spans="1:9" x14ac:dyDescent="0.15">
      <c r="D10" s="6"/>
    </row>
    <row r="11" spans="1:9" x14ac:dyDescent="0.15">
      <c r="A11" s="8" t="s">
        <v>168</v>
      </c>
      <c r="D11" s="6"/>
    </row>
    <row r="12" spans="1:9" x14ac:dyDescent="0.15">
      <c r="A12" t="s">
        <v>158</v>
      </c>
      <c r="D12" s="6"/>
      <c r="E12">
        <v>19.646000000000001</v>
      </c>
    </row>
    <row r="13" spans="1:9" x14ac:dyDescent="0.15">
      <c r="A13" t="s">
        <v>169</v>
      </c>
      <c r="D13" s="6"/>
      <c r="E13">
        <v>11.847</v>
      </c>
    </row>
    <row r="14" spans="1:9" x14ac:dyDescent="0.15">
      <c r="A14" t="s">
        <v>125</v>
      </c>
      <c r="D14" s="6"/>
      <c r="E14">
        <v>69.685000000000002</v>
      </c>
    </row>
    <row r="15" spans="1:9" x14ac:dyDescent="0.15">
      <c r="A15" t="s">
        <v>126</v>
      </c>
      <c r="D15" s="6"/>
      <c r="E15">
        <v>13.497</v>
      </c>
    </row>
    <row r="16" spans="1:9" x14ac:dyDescent="0.15">
      <c r="D16" s="6"/>
    </row>
    <row r="17" spans="1:9" x14ac:dyDescent="0.15">
      <c r="D17" s="6"/>
    </row>
    <row r="18" spans="1:9" x14ac:dyDescent="0.15">
      <c r="A18" s="8" t="s">
        <v>114</v>
      </c>
      <c r="D18" s="6"/>
    </row>
    <row r="19" spans="1:9" x14ac:dyDescent="0.15">
      <c r="A19" t="s">
        <v>158</v>
      </c>
      <c r="D19" s="6"/>
      <c r="E19">
        <v>19.646000000000001</v>
      </c>
    </row>
    <row r="20" spans="1:9" x14ac:dyDescent="0.15">
      <c r="A20" t="s">
        <v>115</v>
      </c>
      <c r="D20" s="6"/>
      <c r="E20">
        <v>9.5380000000000003</v>
      </c>
    </row>
    <row r="21" spans="1:9" x14ac:dyDescent="0.15">
      <c r="A21" t="s">
        <v>125</v>
      </c>
      <c r="D21" s="6"/>
      <c r="E21">
        <v>69.685000000000002</v>
      </c>
    </row>
    <row r="22" spans="1:9" x14ac:dyDescent="0.15">
      <c r="A22" t="s">
        <v>208</v>
      </c>
      <c r="D22" s="6"/>
      <c r="E22">
        <v>17.102</v>
      </c>
    </row>
    <row r="23" spans="1:9" x14ac:dyDescent="0.15">
      <c r="D23" s="6"/>
    </row>
    <row r="24" spans="1:9" x14ac:dyDescent="0.15">
      <c r="D24" s="6"/>
    </row>
    <row r="25" spans="1:9" x14ac:dyDescent="0.15">
      <c r="A25" s="8" t="s">
        <v>209</v>
      </c>
      <c r="D25" s="6"/>
    </row>
    <row r="26" spans="1:9" x14ac:dyDescent="0.15">
      <c r="A26" t="s">
        <v>158</v>
      </c>
      <c r="D26" s="6"/>
      <c r="E26">
        <v>19.646000000000001</v>
      </c>
    </row>
    <row r="27" spans="1:9" x14ac:dyDescent="0.15">
      <c r="A27" t="s">
        <v>115</v>
      </c>
      <c r="D27" s="6"/>
      <c r="E27">
        <v>8.984</v>
      </c>
    </row>
    <row r="28" spans="1:9" x14ac:dyDescent="0.15">
      <c r="A28" t="s">
        <v>125</v>
      </c>
      <c r="D28" s="6"/>
      <c r="E28">
        <v>69.685000000000002</v>
      </c>
    </row>
    <row r="29" spans="1:9" x14ac:dyDescent="0.15">
      <c r="A29" t="s">
        <v>132</v>
      </c>
      <c r="D29" s="6"/>
      <c r="E29">
        <v>17.102</v>
      </c>
    </row>
    <row r="30" spans="1:9" x14ac:dyDescent="0.15">
      <c r="D30" s="6"/>
    </row>
    <row r="31" spans="1:9" x14ac:dyDescent="0.15">
      <c r="A31" s="27"/>
      <c r="B31" s="27"/>
      <c r="C31" s="27"/>
      <c r="D31" s="27"/>
      <c r="E31" s="27"/>
      <c r="F31" s="27"/>
      <c r="G31" s="27"/>
      <c r="H31" s="27"/>
      <c r="I31" s="27"/>
    </row>
  </sheetData>
  <sheetProtection algorithmName="SHA-512" hashValue="yLxa8SySjuRFkXNiVceePUMuoHycPM8jixn7KytujcJdSsUUB+Fh/CMZf08J/vH6pTgWVui+Blps5/oJqvokAQ==" saltValue="jQaEzq00F2BnC+jSYWRasQ==" spinCount="100000" sheet="1" objects="1" scenarios="1"/>
  <phoneticPr fontId="5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24BFF-1ED4-BF41-A248-D1FE7D0546B0}">
  <sheetPr codeName="Sheet27"/>
  <dimension ref="A1:CBD4628"/>
  <sheetViews>
    <sheetView zoomScaleNormal="100" zoomScalePageLayoutView="110" workbookViewId="0">
      <selection activeCell="C5" sqref="C5"/>
    </sheetView>
  </sheetViews>
  <sheetFormatPr baseColWidth="10" defaultRowHeight="13" x14ac:dyDescent="0.15"/>
  <cols>
    <col min="1" max="1" width="17.5" style="190" customWidth="1"/>
    <col min="2" max="2" width="13.33203125" style="190" customWidth="1"/>
    <col min="3" max="7" width="12.1640625" style="190" customWidth="1"/>
    <col min="8" max="9" width="12.1640625" style="190" hidden="1" customWidth="1"/>
    <col min="10" max="13" width="12.1640625" style="190" customWidth="1"/>
    <col min="14" max="15" width="12.1640625" style="190" hidden="1" customWidth="1"/>
    <col min="16" max="17" width="12.1640625" style="190" customWidth="1"/>
    <col min="18" max="19" width="10.83203125" style="190"/>
    <col min="2085" max="16384" width="10.83203125" style="190"/>
  </cols>
  <sheetData>
    <row r="1" spans="1:31" customFormat="1" x14ac:dyDescent="0.15">
      <c r="A1" s="210" t="s">
        <v>24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</row>
    <row r="2" spans="1:31" customFormat="1" x14ac:dyDescent="0.15">
      <c r="A2" s="211" t="s">
        <v>5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</row>
    <row r="3" spans="1:31" customFormat="1" ht="14" thickBot="1" x14ac:dyDescent="0.2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</row>
    <row r="4" spans="1:31" ht="14" x14ac:dyDescent="0.15">
      <c r="A4" s="99" t="s">
        <v>25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1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</row>
    <row r="5" spans="1:31" ht="14" x14ac:dyDescent="0.15">
      <c r="A5" s="102" t="s">
        <v>8</v>
      </c>
      <c r="B5" s="103"/>
      <c r="C5" s="115">
        <v>2265</v>
      </c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4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</row>
    <row r="6" spans="1:31" ht="14" x14ac:dyDescent="0.15">
      <c r="A6" s="102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4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</row>
    <row r="7" spans="1:31" ht="75" x14ac:dyDescent="0.15">
      <c r="A7" s="198" t="s">
        <v>1</v>
      </c>
      <c r="B7" s="200" t="s">
        <v>22</v>
      </c>
      <c r="C7" s="201" t="s">
        <v>19</v>
      </c>
      <c r="D7" s="201" t="s">
        <v>104</v>
      </c>
      <c r="E7" s="201" t="s">
        <v>105</v>
      </c>
      <c r="F7" s="201" t="s">
        <v>20</v>
      </c>
      <c r="G7" s="201" t="s">
        <v>151</v>
      </c>
      <c r="H7" s="201" t="s">
        <v>267</v>
      </c>
      <c r="I7" s="202" t="s">
        <v>21</v>
      </c>
      <c r="J7" s="203" t="s">
        <v>257</v>
      </c>
      <c r="K7" s="203" t="s">
        <v>258</v>
      </c>
      <c r="L7" s="203" t="s">
        <v>259</v>
      </c>
      <c r="M7" s="203" t="s">
        <v>260</v>
      </c>
      <c r="N7" s="204" t="s">
        <v>261</v>
      </c>
      <c r="O7" s="204" t="s">
        <v>262</v>
      </c>
      <c r="P7" s="204" t="s">
        <v>263</v>
      </c>
      <c r="Q7" s="204" t="s">
        <v>264</v>
      </c>
      <c r="R7" s="203" t="s">
        <v>265</v>
      </c>
      <c r="S7" s="205" t="s">
        <v>266</v>
      </c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</row>
    <row r="8" spans="1:31" ht="14" x14ac:dyDescent="0.15">
      <c r="A8" s="168" t="str">
        <f>'Tariffs 2021'!K2</f>
        <v>Aurora Energy</v>
      </c>
      <c r="B8" s="143">
        <f>'Tariffs 2021'!G2</f>
        <v>42916</v>
      </c>
      <c r="C8" s="43">
        <f>IF('Tariffs 2021'!BP2=0,91*'Tariffs 2021'!M2/100,(91*'Tariffs 2021'!M2/100)+'Tariffs 2021'!BP2/4)</f>
        <v>73.155727272727276</v>
      </c>
      <c r="D8" s="43">
        <f>$C$5*'Tariffs 2021'!N2/100</f>
        <v>508.59545454545446</v>
      </c>
      <c r="E8" s="43">
        <v>0</v>
      </c>
      <c r="F8" s="43">
        <v>0</v>
      </c>
      <c r="G8" s="43">
        <f>SUM(C8:F8)</f>
        <v>581.75118181818175</v>
      </c>
      <c r="H8" s="164">
        <f>(G8-C8)*4</f>
        <v>2034.3818181818178</v>
      </c>
      <c r="I8" s="164">
        <f>G8*4</f>
        <v>2327.004727272727</v>
      </c>
      <c r="J8" s="165">
        <f>'Tariffs 2021'!AZ2</f>
        <v>0</v>
      </c>
      <c r="K8" s="165">
        <f>'Tariffs 2021'!BA2</f>
        <v>0</v>
      </c>
      <c r="L8" s="165">
        <f>'Tariffs 2021'!BB2</f>
        <v>0</v>
      </c>
      <c r="M8" s="165">
        <f>'Tariffs 2021'!BC2</f>
        <v>0</v>
      </c>
      <c r="N8" s="166">
        <f>I8</f>
        <v>2327.004727272727</v>
      </c>
      <c r="O8" s="166">
        <f>N8-(G8*M8/100)</f>
        <v>2327.004727272727</v>
      </c>
      <c r="P8" s="167">
        <f>N8*1.1</f>
        <v>2559.7051999999999</v>
      </c>
      <c r="Q8" s="167">
        <f>O8*1.1</f>
        <v>2559.7051999999999</v>
      </c>
      <c r="R8" s="171">
        <f>'Tariffs 2021'!BL2</f>
        <v>0</v>
      </c>
      <c r="S8" s="172" t="str">
        <f>'Tariffs 2021'!BM2</f>
        <v>n</v>
      </c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</row>
    <row r="9" spans="1:31" ht="14" x14ac:dyDescent="0.15">
      <c r="A9" s="168" t="str">
        <f>'Tariffs 2021'!K3</f>
        <v>1st Energy</v>
      </c>
      <c r="B9" s="143">
        <f>'Tariffs 2021'!G3</f>
        <v>42916</v>
      </c>
      <c r="C9" s="43">
        <f>IF('Tariffs 2021'!BP3=0,91*'Tariffs 2021'!M3/100,(91*'Tariffs 2021'!M3/100)+'Tariffs 2021'!BP3/4)</f>
        <v>73.147454545454536</v>
      </c>
      <c r="D9" s="43">
        <f>$C$5*'Tariffs 2021'!N3/100</f>
        <v>508.59545454545446</v>
      </c>
      <c r="E9" s="43">
        <v>0</v>
      </c>
      <c r="F9" s="43">
        <v>0</v>
      </c>
      <c r="G9" s="43">
        <f>SUM(C9:F9)</f>
        <v>581.74290909090905</v>
      </c>
      <c r="H9" s="164">
        <f>(G9-C9)*4</f>
        <v>2034.3818181818181</v>
      </c>
      <c r="I9" s="164">
        <f>G9*4</f>
        <v>2326.9716363636362</v>
      </c>
      <c r="J9" s="165">
        <f>'Tariffs 2021'!AZ3</f>
        <v>0</v>
      </c>
      <c r="K9" s="165">
        <f>'Tariffs 2021'!BA3</f>
        <v>0</v>
      </c>
      <c r="L9" s="165">
        <f>'Tariffs 2021'!BB3</f>
        <v>0</v>
      </c>
      <c r="M9" s="165">
        <f>'Tariffs 2021'!BC3</f>
        <v>0</v>
      </c>
      <c r="N9" s="166">
        <f>I9</f>
        <v>2326.9716363636362</v>
      </c>
      <c r="O9" s="166">
        <f>I9-(H9*M9/100)</f>
        <v>2326.9716363636362</v>
      </c>
      <c r="P9" s="167">
        <f>N9*1.1</f>
        <v>2559.6687999999999</v>
      </c>
      <c r="Q9" s="167">
        <f>O9*1.1</f>
        <v>2559.6687999999999</v>
      </c>
      <c r="R9" s="171">
        <f>'Tariffs 2021'!BL3</f>
        <v>0</v>
      </c>
      <c r="S9" s="172" t="str">
        <f>'Tariffs 2021'!BM3</f>
        <v>n</v>
      </c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</row>
    <row r="10" spans="1:31" ht="14" x14ac:dyDescent="0.15">
      <c r="A10" s="168" t="str">
        <f>'Tariffs 2021'!K4</f>
        <v>Energy Locals</v>
      </c>
      <c r="B10" s="143">
        <f>'Tariffs 2021'!G4</f>
        <v>42703</v>
      </c>
      <c r="C10" s="43">
        <f>IF('Tariffs 2021'!BP4=0,91*'Tariffs 2021'!M4/100,(91*'Tariffs 2021'!M4/100)+'Tariffs 2021'!BP4/4)</f>
        <v>112.42727272727272</v>
      </c>
      <c r="D10" s="43">
        <f>$C$5*'Tariffs 2021'!N4/100</f>
        <v>432.40909090909088</v>
      </c>
      <c r="E10" s="43">
        <v>0</v>
      </c>
      <c r="F10" s="43">
        <v>0</v>
      </c>
      <c r="G10" s="43">
        <f t="shared" ref="G10:G11" si="0">SUM(C10:F10)</f>
        <v>544.83636363636356</v>
      </c>
      <c r="H10" s="164">
        <f t="shared" ref="H10:H11" si="1">(G10-C10)*4</f>
        <v>1729.6363636363633</v>
      </c>
      <c r="I10" s="164">
        <f t="shared" ref="I10:I11" si="2">G10*4</f>
        <v>2179.3454545454542</v>
      </c>
      <c r="J10" s="165">
        <f>'Tariffs 2021'!AZ4</f>
        <v>0</v>
      </c>
      <c r="K10" s="165">
        <f>'Tariffs 2021'!BA4</f>
        <v>0</v>
      </c>
      <c r="L10" s="165">
        <f>'Tariffs 2021'!BB4</f>
        <v>0</v>
      </c>
      <c r="M10" s="165">
        <f>'Tariffs 2021'!BC4</f>
        <v>0</v>
      </c>
      <c r="N10" s="166">
        <f t="shared" ref="N10:N11" si="3">I10</f>
        <v>2179.3454545454542</v>
      </c>
      <c r="O10" s="166">
        <f t="shared" ref="O10" si="4">I10-(H10*M10/100)</f>
        <v>2179.3454545454542</v>
      </c>
      <c r="P10" s="167">
        <f t="shared" ref="P10:P11" si="5">N10*1.1</f>
        <v>2397.2799999999997</v>
      </c>
      <c r="Q10" s="167">
        <f t="shared" ref="Q10" si="6">O10*1.1</f>
        <v>2397.2799999999997</v>
      </c>
      <c r="R10" s="171">
        <f>'Tariffs 2021'!BL4</f>
        <v>0</v>
      </c>
      <c r="S10" s="172" t="str">
        <f>'Tariffs 2021'!BM4</f>
        <v>n</v>
      </c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</row>
    <row r="11" spans="1:31" ht="15" thickBot="1" x14ac:dyDescent="0.2">
      <c r="A11" s="116" t="str">
        <f>'Tariffs 2021'!K5</f>
        <v>Future X Power</v>
      </c>
      <c r="B11" s="117">
        <f>'Tariffs 2021'!G5</f>
        <v>42452</v>
      </c>
      <c r="C11" s="118">
        <f>IF('Tariffs 2021'!BP5=0,91*'Tariffs 2021'!M5/100,(91*'Tariffs 2021'!M5/100)+'Tariffs 2021'!BP5/4)</f>
        <v>79.897999999999996</v>
      </c>
      <c r="D11" s="118">
        <f>$C$5*'Tariffs 2021'!N5/100</f>
        <v>554.92499999999995</v>
      </c>
      <c r="E11" s="118">
        <v>0</v>
      </c>
      <c r="F11" s="118">
        <v>0</v>
      </c>
      <c r="G11" s="118">
        <f t="shared" si="0"/>
        <v>634.82299999999998</v>
      </c>
      <c r="H11" s="144">
        <f t="shared" si="1"/>
        <v>2219.6999999999998</v>
      </c>
      <c r="I11" s="144">
        <f t="shared" si="2"/>
        <v>2539.2919999999999</v>
      </c>
      <c r="J11" s="163">
        <f>'Tariffs 2021'!AZ5</f>
        <v>0</v>
      </c>
      <c r="K11" s="163">
        <f>'Tariffs 2021'!BA5</f>
        <v>0</v>
      </c>
      <c r="L11" s="163">
        <f>'Tariffs 2021'!BB5</f>
        <v>3</v>
      </c>
      <c r="M11" s="163">
        <f>'Tariffs 2021'!BC5</f>
        <v>0</v>
      </c>
      <c r="N11" s="169">
        <f t="shared" si="3"/>
        <v>2539.2919999999999</v>
      </c>
      <c r="O11" s="169">
        <f>I11-(I11*L11/100)</f>
        <v>2463.1132400000001</v>
      </c>
      <c r="P11" s="170">
        <f t="shared" si="5"/>
        <v>2793.2212</v>
      </c>
      <c r="Q11" s="170">
        <f>O11*1.1</f>
        <v>2709.4245640000004</v>
      </c>
      <c r="R11" s="173">
        <f>'Tariffs 2021'!BL5</f>
        <v>0</v>
      </c>
      <c r="S11" s="174" t="str">
        <f>'Tariffs 2021'!BM5</f>
        <v>n</v>
      </c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</row>
    <row r="12" spans="1:31" customFormat="1" x14ac:dyDescent="0.15">
      <c r="A12" s="210"/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</row>
    <row r="13" spans="1:31" customFormat="1" ht="14" thickBot="1" x14ac:dyDescent="0.2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</row>
    <row r="14" spans="1:31" ht="14" x14ac:dyDescent="0.15">
      <c r="A14" s="188" t="s">
        <v>344</v>
      </c>
      <c r="B14" s="100"/>
      <c r="C14" s="100"/>
      <c r="D14" s="182"/>
      <c r="E14" s="182"/>
      <c r="F14" s="182"/>
      <c r="G14" s="182"/>
      <c r="H14" s="182"/>
      <c r="I14" s="182"/>
      <c r="J14" s="182"/>
      <c r="K14" s="100"/>
      <c r="L14" s="100"/>
      <c r="M14" s="100"/>
      <c r="N14" s="100"/>
      <c r="O14" s="100"/>
      <c r="P14" s="100"/>
      <c r="Q14" s="100"/>
      <c r="R14" s="100"/>
      <c r="S14" s="101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</row>
    <row r="15" spans="1:31" ht="14" x14ac:dyDescent="0.15">
      <c r="A15" s="102" t="s">
        <v>8</v>
      </c>
      <c r="B15" s="103"/>
      <c r="C15" s="115">
        <v>2265</v>
      </c>
      <c r="D15" s="183"/>
      <c r="E15" s="183"/>
      <c r="F15" s="183"/>
      <c r="G15" s="183"/>
      <c r="H15" s="183"/>
      <c r="I15" s="183"/>
      <c r="J15" s="183"/>
      <c r="K15" s="103"/>
      <c r="L15" s="103"/>
      <c r="M15" s="103"/>
      <c r="N15" s="103"/>
      <c r="O15" s="103"/>
      <c r="P15" s="103"/>
      <c r="Q15" s="103"/>
      <c r="R15" s="103"/>
      <c r="S15" s="104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</row>
    <row r="16" spans="1:31" ht="14" x14ac:dyDescent="0.15">
      <c r="A16" s="102" t="s">
        <v>347</v>
      </c>
      <c r="B16" s="103"/>
      <c r="C16" s="110">
        <v>0.6</v>
      </c>
      <c r="D16" s="183"/>
      <c r="E16" s="183"/>
      <c r="F16" s="183"/>
      <c r="G16" s="183"/>
      <c r="H16" s="183"/>
      <c r="I16" s="183"/>
      <c r="J16" s="183"/>
      <c r="K16" s="103"/>
      <c r="L16" s="103"/>
      <c r="M16" s="103"/>
      <c r="N16" s="103"/>
      <c r="O16" s="103"/>
      <c r="P16" s="103"/>
      <c r="Q16" s="103"/>
      <c r="R16" s="103"/>
      <c r="S16" s="104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</row>
    <row r="17" spans="1:31" ht="14" x14ac:dyDescent="0.15">
      <c r="A17" s="102" t="s">
        <v>348</v>
      </c>
      <c r="B17" s="103"/>
      <c r="C17" s="110">
        <v>0.4</v>
      </c>
      <c r="D17" s="183"/>
      <c r="E17" s="183"/>
      <c r="F17" s="183"/>
      <c r="G17" s="183"/>
      <c r="H17" s="183"/>
      <c r="I17" s="183"/>
      <c r="J17" s="183"/>
      <c r="K17" s="103"/>
      <c r="L17" s="103"/>
      <c r="M17" s="103"/>
      <c r="N17" s="103"/>
      <c r="O17" s="103"/>
      <c r="P17" s="103"/>
      <c r="Q17" s="103"/>
      <c r="R17" s="103"/>
      <c r="S17" s="104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</row>
    <row r="18" spans="1:31" ht="14" x14ac:dyDescent="0.15">
      <c r="A18" s="102"/>
      <c r="B18" s="103"/>
      <c r="C18" s="103"/>
      <c r="D18" s="183"/>
      <c r="E18" s="183"/>
      <c r="F18" s="183"/>
      <c r="G18" s="183"/>
      <c r="H18" s="183"/>
      <c r="I18" s="183"/>
      <c r="J18" s="183"/>
      <c r="K18" s="103"/>
      <c r="L18" s="103"/>
      <c r="M18" s="103"/>
      <c r="N18" s="103"/>
      <c r="O18" s="103"/>
      <c r="P18" s="103"/>
      <c r="Q18" s="103"/>
      <c r="R18" s="103"/>
      <c r="S18" s="104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</row>
    <row r="19" spans="1:31" ht="75" x14ac:dyDescent="0.15">
      <c r="A19" s="198" t="s">
        <v>1</v>
      </c>
      <c r="B19" s="199" t="s">
        <v>22</v>
      </c>
      <c r="C19" s="201" t="s">
        <v>19</v>
      </c>
      <c r="D19" s="201" t="s">
        <v>104</v>
      </c>
      <c r="E19" s="201" t="s">
        <v>20</v>
      </c>
      <c r="F19" s="201" t="s">
        <v>350</v>
      </c>
      <c r="G19" s="201" t="s">
        <v>151</v>
      </c>
      <c r="H19" s="201" t="s">
        <v>267</v>
      </c>
      <c r="I19" s="202" t="s">
        <v>21</v>
      </c>
      <c r="J19" s="203" t="s">
        <v>257</v>
      </c>
      <c r="K19" s="203" t="s">
        <v>258</v>
      </c>
      <c r="L19" s="203" t="s">
        <v>259</v>
      </c>
      <c r="M19" s="203" t="s">
        <v>260</v>
      </c>
      <c r="N19" s="204" t="s">
        <v>261</v>
      </c>
      <c r="O19" s="204" t="s">
        <v>262</v>
      </c>
      <c r="P19" s="204" t="s">
        <v>263</v>
      </c>
      <c r="Q19" s="204" t="s">
        <v>264</v>
      </c>
      <c r="R19" s="203" t="s">
        <v>265</v>
      </c>
      <c r="S19" s="205" t="s">
        <v>266</v>
      </c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</row>
    <row r="20" spans="1:31" ht="14" x14ac:dyDescent="0.15">
      <c r="A20" s="168" t="str">
        <f>'Tariffs 2021'!K6</f>
        <v>Aurora Energy</v>
      </c>
      <c r="B20" s="143">
        <f>'Tariffs 2021'!G6</f>
        <v>42916</v>
      </c>
      <c r="C20" s="43">
        <f>IF('Tariffs 2021'!BP6=0,91*'Tariffs 2021'!M6/100,(91*'Tariffs 2021'!M6/100)+'Tariffs 2021'!BP6/4)</f>
        <v>86.797454545454542</v>
      </c>
      <c r="D20" s="43">
        <f>$C$15*$C$16*'Tariffs 2021'!N6/100</f>
        <v>305.1572727272727</v>
      </c>
      <c r="E20" s="43">
        <v>0</v>
      </c>
      <c r="F20" s="43">
        <f>($C$15*$C$17)*'Tariffs 2021'!W6/100</f>
        <v>132.09479999999996</v>
      </c>
      <c r="G20" s="43">
        <f>SUM(C20:F20)</f>
        <v>524.04952727272723</v>
      </c>
      <c r="H20" s="164">
        <f>(G20-C20)*4</f>
        <v>1749.0082909090906</v>
      </c>
      <c r="I20" s="164">
        <f>G20*4</f>
        <v>2096.1981090909089</v>
      </c>
      <c r="J20" s="165">
        <f>'Tariffs 2021'!AZ6</f>
        <v>0</v>
      </c>
      <c r="K20" s="165">
        <f>'Tariffs 2021'!BA6</f>
        <v>0</v>
      </c>
      <c r="L20" s="165">
        <f>'Tariffs 2021'!BB6</f>
        <v>0</v>
      </c>
      <c r="M20" s="165">
        <f>'Tariffs 2021'!BC6</f>
        <v>0</v>
      </c>
      <c r="N20" s="166">
        <f>I20</f>
        <v>2096.1981090909089</v>
      </c>
      <c r="O20" s="166">
        <f>N20-(G20*M20/100)</f>
        <v>2096.1981090909089</v>
      </c>
      <c r="P20" s="167">
        <f>N20*1.1</f>
        <v>2305.81792</v>
      </c>
      <c r="Q20" s="167">
        <f>O20*1.1</f>
        <v>2305.81792</v>
      </c>
      <c r="R20" s="171">
        <f>'Tariffs 2021'!BL6</f>
        <v>0</v>
      </c>
      <c r="S20" s="172" t="str">
        <f>'Tariffs 2021'!BM6</f>
        <v>n</v>
      </c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</row>
    <row r="21" spans="1:31" ht="14" x14ac:dyDescent="0.15">
      <c r="A21" s="168" t="str">
        <f>'Tariffs 2021'!K7</f>
        <v>1st Energy</v>
      </c>
      <c r="B21" s="143">
        <f>'Tariffs 2021'!G7</f>
        <v>42916</v>
      </c>
      <c r="C21" s="43">
        <f>IF('Tariffs 2021'!BP7=0,91*'Tariffs 2021'!M7/100,(91*'Tariffs 2021'!M7/100)+'Tariffs 2021'!BP7/4)</f>
        <v>86.780909090909077</v>
      </c>
      <c r="D21" s="43">
        <f>$C$15*$C$16*'Tariffs 2021'!N7/100</f>
        <v>305.1572727272727</v>
      </c>
      <c r="E21" s="43">
        <v>0</v>
      </c>
      <c r="F21" s="43">
        <f>($C$15*$C$17)*'Tariffs 2021'!W7/100</f>
        <v>132.11127272727271</v>
      </c>
      <c r="G21" s="43">
        <f>SUM(C21:F21)</f>
        <v>524.04945454545441</v>
      </c>
      <c r="H21" s="164">
        <f>(G21-C21)*4</f>
        <v>1749.0741818181814</v>
      </c>
      <c r="I21" s="164">
        <f>G21*4</f>
        <v>2096.1978181818176</v>
      </c>
      <c r="J21" s="165">
        <f>'Tariffs 2021'!AZ7</f>
        <v>0</v>
      </c>
      <c r="K21" s="165">
        <f>'Tariffs 2021'!BA7</f>
        <v>0</v>
      </c>
      <c r="L21" s="165">
        <f>'Tariffs 2021'!BB7</f>
        <v>0</v>
      </c>
      <c r="M21" s="165">
        <f>'Tariffs 2021'!BC7</f>
        <v>0</v>
      </c>
      <c r="N21" s="166">
        <f>I21</f>
        <v>2096.1978181818176</v>
      </c>
      <c r="O21" s="166">
        <f>I21-(H21*M21/100)</f>
        <v>2096.1978181818176</v>
      </c>
      <c r="P21" s="167">
        <f>N21*1.1</f>
        <v>2305.8175999999994</v>
      </c>
      <c r="Q21" s="167">
        <f>O21*1.1</f>
        <v>2305.8175999999994</v>
      </c>
      <c r="R21" s="171">
        <f>'Tariffs 2021'!BL7</f>
        <v>0</v>
      </c>
      <c r="S21" s="172" t="str">
        <f>'Tariffs 2021'!BM7</f>
        <v>n</v>
      </c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</row>
    <row r="22" spans="1:31" ht="14" x14ac:dyDescent="0.15">
      <c r="A22" s="168" t="str">
        <f>'Tariffs 2021'!K8</f>
        <v>Energy Locals</v>
      </c>
      <c r="B22" s="143">
        <f>'Tariffs 2021'!G8</f>
        <v>42703</v>
      </c>
      <c r="C22" s="43">
        <f>IF('Tariffs 2021'!BP8=0,91*'Tariffs 2021'!M8/100,(91*'Tariffs 2021'!M8/100)+'Tariffs 2021'!BP8/4)</f>
        <v>118.21818181818182</v>
      </c>
      <c r="D22" s="43">
        <f>$C$15*$C$16*'Tariffs 2021'!N8/100</f>
        <v>259.44545454545454</v>
      </c>
      <c r="E22" s="43">
        <v>0</v>
      </c>
      <c r="F22" s="43">
        <f>($C$15*$C$17)*'Tariffs 2021'!W8/100</f>
        <v>148.25454545454545</v>
      </c>
      <c r="G22" s="43">
        <f t="shared" ref="G22:G23" si="7">SUM(C22:F22)</f>
        <v>525.91818181818178</v>
      </c>
      <c r="H22" s="164">
        <f t="shared" ref="H22:H23" si="8">(G22-C22)*4</f>
        <v>1630.7999999999997</v>
      </c>
      <c r="I22" s="164">
        <f t="shared" ref="I22:I23" si="9">G22*4</f>
        <v>2103.6727272727271</v>
      </c>
      <c r="J22" s="165">
        <f>'Tariffs 2021'!AZ8</f>
        <v>0</v>
      </c>
      <c r="K22" s="165">
        <f>'Tariffs 2021'!BA8</f>
        <v>0</v>
      </c>
      <c r="L22" s="165">
        <f>'Tariffs 2021'!BB8</f>
        <v>0</v>
      </c>
      <c r="M22" s="165">
        <f>'Tariffs 2021'!BC8</f>
        <v>0</v>
      </c>
      <c r="N22" s="166">
        <f t="shared" ref="N22:N23" si="10">I22</f>
        <v>2103.6727272727271</v>
      </c>
      <c r="O22" s="166">
        <f t="shared" ref="O22" si="11">I22-(H22*M22/100)</f>
        <v>2103.6727272727271</v>
      </c>
      <c r="P22" s="167">
        <f t="shared" ref="P22:P23" si="12">N22*1.1</f>
        <v>2314.04</v>
      </c>
      <c r="Q22" s="167">
        <f t="shared" ref="Q22:Q23" si="13">O22*1.1</f>
        <v>2314.04</v>
      </c>
      <c r="R22" s="171">
        <f>'Tariffs 2021'!BL8</f>
        <v>0</v>
      </c>
      <c r="S22" s="172" t="str">
        <f>'Tariffs 2021'!BM8</f>
        <v>n</v>
      </c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</row>
    <row r="23" spans="1:31" ht="15" thickBot="1" x14ac:dyDescent="0.2">
      <c r="A23" s="116" t="str">
        <f>'Tariffs 2021'!K9</f>
        <v>Future X Power</v>
      </c>
      <c r="B23" s="117">
        <f>'Tariffs 2021'!G9</f>
        <v>42452</v>
      </c>
      <c r="C23" s="118">
        <f>IF('Tariffs 2021'!BP9=0,91*'Tariffs 2021'!M9/100,(91*'Tariffs 2021'!M9/100)+'Tariffs 2021'!BP9/4)</f>
        <v>94.821999999999989</v>
      </c>
      <c r="D23" s="118">
        <f>$C$15*$C$16*'Tariffs 2021'!N9/100</f>
        <v>332.95499999999993</v>
      </c>
      <c r="E23" s="118">
        <v>0</v>
      </c>
      <c r="F23" s="118">
        <f>($C$15*$C$17)*'Tariffs 2021'!W9/100</f>
        <v>144.05399999999997</v>
      </c>
      <c r="G23" s="118">
        <f t="shared" si="7"/>
        <v>571.8309999999999</v>
      </c>
      <c r="H23" s="144">
        <f t="shared" si="8"/>
        <v>1908.0359999999996</v>
      </c>
      <c r="I23" s="144">
        <f t="shared" si="9"/>
        <v>2287.3239999999996</v>
      </c>
      <c r="J23" s="163">
        <f>'Tariffs 2021'!AZ9</f>
        <v>0</v>
      </c>
      <c r="K23" s="163">
        <f>'Tariffs 2021'!BA9</f>
        <v>0</v>
      </c>
      <c r="L23" s="163">
        <f>'Tariffs 2021'!BB9</f>
        <v>3</v>
      </c>
      <c r="M23" s="163">
        <f>'Tariffs 2021'!BC9</f>
        <v>0</v>
      </c>
      <c r="N23" s="169">
        <f t="shared" si="10"/>
        <v>2287.3239999999996</v>
      </c>
      <c r="O23" s="169">
        <f>I23-(I23*L23/100)</f>
        <v>2218.7042799999995</v>
      </c>
      <c r="P23" s="170">
        <f t="shared" si="12"/>
        <v>2516.0563999999999</v>
      </c>
      <c r="Q23" s="170">
        <f t="shared" si="13"/>
        <v>2440.5747079999996</v>
      </c>
      <c r="R23" s="173">
        <f>'Tariffs 2021'!BL9</f>
        <v>0</v>
      </c>
      <c r="S23" s="174" t="str">
        <f>'Tariffs 2021'!BM9</f>
        <v>n</v>
      </c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</row>
    <row r="24" spans="1:31" customFormat="1" ht="13" customHeight="1" x14ac:dyDescent="0.1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</row>
    <row r="25" spans="1:31" customFormat="1" ht="14" thickBot="1" x14ac:dyDescent="0.2">
      <c r="A25" s="210"/>
      <c r="B25" s="210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</row>
    <row r="26" spans="1:31" ht="14" x14ac:dyDescent="0.15">
      <c r="A26" s="188" t="s">
        <v>345</v>
      </c>
      <c r="B26" s="100"/>
      <c r="C26" s="100"/>
      <c r="D26" s="184"/>
      <c r="E26" s="184"/>
      <c r="F26" s="184"/>
      <c r="G26" s="185"/>
      <c r="H26" s="185"/>
      <c r="I26" s="185"/>
      <c r="J26" s="185"/>
      <c r="K26" s="107"/>
      <c r="L26" s="107"/>
      <c r="M26" s="107"/>
      <c r="N26" s="107"/>
      <c r="O26" s="107"/>
      <c r="P26" s="100"/>
      <c r="Q26" s="100"/>
      <c r="R26" s="100"/>
      <c r="S26" s="101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</row>
    <row r="27" spans="1:31" ht="14" x14ac:dyDescent="0.15">
      <c r="A27" s="102" t="s">
        <v>202</v>
      </c>
      <c r="B27" s="103"/>
      <c r="C27" s="115">
        <v>2265</v>
      </c>
      <c r="D27" s="186"/>
      <c r="E27" s="186"/>
      <c r="F27" s="186"/>
      <c r="G27" s="187"/>
      <c r="H27" s="187"/>
      <c r="I27" s="187"/>
      <c r="J27" s="187"/>
      <c r="K27" s="109"/>
      <c r="L27" s="109"/>
      <c r="M27" s="109"/>
      <c r="N27" s="109"/>
      <c r="O27" s="109"/>
      <c r="P27" s="103"/>
      <c r="Q27" s="103"/>
      <c r="R27" s="103"/>
      <c r="S27" s="104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</row>
    <row r="28" spans="1:31" ht="14" x14ac:dyDescent="0.15">
      <c r="A28" s="102" t="s">
        <v>347</v>
      </c>
      <c r="B28" s="103"/>
      <c r="C28" s="110">
        <v>0.4</v>
      </c>
      <c r="D28" s="186"/>
      <c r="E28" s="186"/>
      <c r="F28" s="186"/>
      <c r="G28" s="187"/>
      <c r="H28" s="187"/>
      <c r="I28" s="187"/>
      <c r="J28" s="187"/>
      <c r="K28" s="109"/>
      <c r="L28" s="109"/>
      <c r="M28" s="109"/>
      <c r="N28" s="109"/>
      <c r="O28" s="109"/>
      <c r="P28" s="103"/>
      <c r="Q28" s="103"/>
      <c r="R28" s="103"/>
      <c r="S28" s="104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</row>
    <row r="29" spans="1:31" ht="14" x14ac:dyDescent="0.15">
      <c r="A29" s="102" t="s">
        <v>348</v>
      </c>
      <c r="B29" s="103"/>
      <c r="C29" s="110">
        <v>0.3</v>
      </c>
      <c r="D29" s="186"/>
      <c r="E29" s="186"/>
      <c r="F29" s="186"/>
      <c r="G29" s="187"/>
      <c r="H29" s="187"/>
      <c r="I29" s="187"/>
      <c r="J29" s="187"/>
      <c r="K29" s="109"/>
      <c r="L29" s="109"/>
      <c r="M29" s="109"/>
      <c r="N29" s="109"/>
      <c r="O29" s="109"/>
      <c r="P29" s="103"/>
      <c r="Q29" s="103"/>
      <c r="R29" s="103"/>
      <c r="S29" s="104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</row>
    <row r="30" spans="1:31" ht="14" x14ac:dyDescent="0.15">
      <c r="A30" s="102" t="s">
        <v>349</v>
      </c>
      <c r="B30" s="103"/>
      <c r="C30" s="110">
        <v>0.3</v>
      </c>
      <c r="D30" s="186"/>
      <c r="E30" s="186"/>
      <c r="F30" s="186"/>
      <c r="G30" s="187"/>
      <c r="H30" s="187"/>
      <c r="I30" s="187"/>
      <c r="J30" s="187"/>
      <c r="K30" s="109"/>
      <c r="L30" s="109"/>
      <c r="M30" s="109"/>
      <c r="N30" s="109"/>
      <c r="O30" s="109"/>
      <c r="P30" s="103"/>
      <c r="Q30" s="103"/>
      <c r="R30" s="103"/>
      <c r="S30" s="104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</row>
    <row r="31" spans="1:31" ht="14" x14ac:dyDescent="0.15">
      <c r="A31" s="102"/>
      <c r="B31" s="103"/>
      <c r="C31" s="103"/>
      <c r="D31" s="186"/>
      <c r="E31" s="186"/>
      <c r="F31" s="186"/>
      <c r="G31" s="187"/>
      <c r="H31" s="187"/>
      <c r="I31" s="187"/>
      <c r="J31" s="187"/>
      <c r="K31" s="109"/>
      <c r="L31" s="109"/>
      <c r="M31" s="109"/>
      <c r="N31" s="109"/>
      <c r="O31" s="109"/>
      <c r="P31" s="103"/>
      <c r="Q31" s="103"/>
      <c r="R31" s="103"/>
      <c r="S31" s="104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</row>
    <row r="32" spans="1:31" ht="75" x14ac:dyDescent="0.15">
      <c r="A32" s="198" t="s">
        <v>1</v>
      </c>
      <c r="B32" s="199" t="s">
        <v>22</v>
      </c>
      <c r="C32" s="201" t="s">
        <v>19</v>
      </c>
      <c r="D32" s="201" t="s">
        <v>104</v>
      </c>
      <c r="E32" s="201" t="s">
        <v>350</v>
      </c>
      <c r="F32" s="201" t="s">
        <v>351</v>
      </c>
      <c r="G32" s="201" t="s">
        <v>151</v>
      </c>
      <c r="H32" s="201" t="s">
        <v>267</v>
      </c>
      <c r="I32" s="202" t="s">
        <v>21</v>
      </c>
      <c r="J32" s="203" t="s">
        <v>257</v>
      </c>
      <c r="K32" s="203" t="s">
        <v>258</v>
      </c>
      <c r="L32" s="203" t="s">
        <v>259</v>
      </c>
      <c r="M32" s="203" t="s">
        <v>260</v>
      </c>
      <c r="N32" s="204" t="s">
        <v>261</v>
      </c>
      <c r="O32" s="204" t="s">
        <v>262</v>
      </c>
      <c r="P32" s="204" t="s">
        <v>263</v>
      </c>
      <c r="Q32" s="204" t="s">
        <v>264</v>
      </c>
      <c r="R32" s="203" t="s">
        <v>265</v>
      </c>
      <c r="S32" s="205" t="s">
        <v>266</v>
      </c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</row>
    <row r="33" spans="1:31" ht="15" thickBot="1" x14ac:dyDescent="0.2">
      <c r="A33" s="55" t="str">
        <f>'Tariffs 2021'!K10</f>
        <v>Aurora Energy</v>
      </c>
      <c r="B33" s="111">
        <f>'Tariffs 2021'!G10</f>
        <v>42916</v>
      </c>
      <c r="C33" s="112">
        <f>IF('Tariffs 2021'!BP10=0,91*'Tariffs 2021'!M10/100,(91*'Tariffs 2021'!M10/100)+'Tariffs 2021'!BP10/4)</f>
        <v>103.65727272727273</v>
      </c>
      <c r="D33" s="112">
        <f>($C$27*$C$28)*'Tariffs 2021'!N10/100</f>
        <v>203.39700000000002</v>
      </c>
      <c r="E33" s="112">
        <f>($C$27*$C$29)*'Tariffs 2021'!W10/100</f>
        <v>99.071100000000001</v>
      </c>
      <c r="F33" s="112">
        <f>($C$27*$C$30)*'Tariffs 2021'!AE10/100</f>
        <v>79.773300000000006</v>
      </c>
      <c r="G33" s="112">
        <f>SUM(C33:F33)</f>
        <v>485.89867272727275</v>
      </c>
      <c r="H33" s="144">
        <f>(G33-C33)*4</f>
        <v>1528.9656</v>
      </c>
      <c r="I33" s="144">
        <f>G33*4</f>
        <v>1943.594690909091</v>
      </c>
      <c r="J33" s="163">
        <f>'Tariffs 2021'!AZ10</f>
        <v>0</v>
      </c>
      <c r="K33" s="163">
        <f>'Tariffs 2021'!BA10</f>
        <v>0</v>
      </c>
      <c r="L33" s="163">
        <f>'Tariffs 2021'!BB10</f>
        <v>0</v>
      </c>
      <c r="M33" s="163">
        <f>'Tariffs 2021'!BC10</f>
        <v>0</v>
      </c>
      <c r="N33" s="169">
        <f>I33</f>
        <v>1943.594690909091</v>
      </c>
      <c r="O33" s="169">
        <f>N33-(G33*M33/100)</f>
        <v>1943.594690909091</v>
      </c>
      <c r="P33" s="170">
        <f>N33*1.1</f>
        <v>2137.9541600000002</v>
      </c>
      <c r="Q33" s="170">
        <f>O33*1.1</f>
        <v>2137.9541600000002</v>
      </c>
      <c r="R33" s="173">
        <f>'Tariffs 2021'!BL18</f>
        <v>0</v>
      </c>
      <c r="S33" s="174">
        <f>'Tariffs 2021'!BM18</f>
        <v>0</v>
      </c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</row>
    <row r="34" spans="1:31" customFormat="1" x14ac:dyDescent="0.15">
      <c r="A34" s="210"/>
      <c r="B34" s="210"/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</row>
    <row r="35" spans="1:31" customFormat="1" ht="14" thickBot="1" x14ac:dyDescent="0.2">
      <c r="A35" s="210"/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</row>
    <row r="36" spans="1:31" ht="14" x14ac:dyDescent="0.15">
      <c r="A36" s="99" t="s">
        <v>94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1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</row>
    <row r="37" spans="1:31" ht="14" x14ac:dyDescent="0.15">
      <c r="A37" s="102" t="s">
        <v>8</v>
      </c>
      <c r="B37" s="103"/>
      <c r="C37" s="115">
        <v>2265</v>
      </c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4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</row>
    <row r="38" spans="1:31" ht="14" x14ac:dyDescent="0.15">
      <c r="A38" s="102" t="s">
        <v>112</v>
      </c>
      <c r="B38" s="103"/>
      <c r="C38" s="110">
        <v>0.6</v>
      </c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4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</row>
    <row r="39" spans="1:31" ht="14" x14ac:dyDescent="0.15">
      <c r="A39" s="102" t="s">
        <v>80</v>
      </c>
      <c r="B39" s="103"/>
      <c r="C39" s="110">
        <v>0.4</v>
      </c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4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</row>
    <row r="40" spans="1:31" ht="14" x14ac:dyDescent="0.15">
      <c r="A40" s="102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4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</row>
    <row r="41" spans="1:31" ht="75" x14ac:dyDescent="0.15">
      <c r="A41" s="198" t="s">
        <v>1</v>
      </c>
      <c r="B41" s="200" t="s">
        <v>22</v>
      </c>
      <c r="C41" s="200" t="s">
        <v>19</v>
      </c>
      <c r="D41" s="201" t="s">
        <v>104</v>
      </c>
      <c r="E41" s="201" t="s">
        <v>20</v>
      </c>
      <c r="F41" s="201" t="s">
        <v>108</v>
      </c>
      <c r="G41" s="201" t="s">
        <v>151</v>
      </c>
      <c r="H41" s="201" t="s">
        <v>267</v>
      </c>
      <c r="I41" s="202" t="s">
        <v>21</v>
      </c>
      <c r="J41" s="203" t="s">
        <v>257</v>
      </c>
      <c r="K41" s="203" t="s">
        <v>258</v>
      </c>
      <c r="L41" s="203" t="s">
        <v>259</v>
      </c>
      <c r="M41" s="203" t="s">
        <v>260</v>
      </c>
      <c r="N41" s="204" t="s">
        <v>261</v>
      </c>
      <c r="O41" s="204" t="s">
        <v>262</v>
      </c>
      <c r="P41" s="204" t="s">
        <v>263</v>
      </c>
      <c r="Q41" s="204" t="s">
        <v>264</v>
      </c>
      <c r="R41" s="203" t="s">
        <v>265</v>
      </c>
      <c r="S41" s="205" t="s">
        <v>266</v>
      </c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</row>
    <row r="42" spans="1:31" ht="14" x14ac:dyDescent="0.15">
      <c r="A42" s="168" t="str">
        <f>'Tariffs 2021'!K11</f>
        <v>Aurora Energy</v>
      </c>
      <c r="B42" s="143">
        <f>'Tariffs 2021'!G11</f>
        <v>42916</v>
      </c>
      <c r="C42" s="43">
        <f>IF('Tariffs 2021'!BP11=0,91*'Tariffs 2021'!M11/100,(91*'Tariffs 2021'!M11/100)+'Tariffs 2021'!BP11/4)</f>
        <v>81.26630909090909</v>
      </c>
      <c r="D42" s="43">
        <f>($C$37*$C$38)*'Tariffs 2021'!N11/100</f>
        <v>368.80789090909087</v>
      </c>
      <c r="E42" s="43">
        <v>0</v>
      </c>
      <c r="F42" s="43">
        <f>($C$37*$C$39)*'Tariffs 2021'!W11/100</f>
        <v>114.48545454545454</v>
      </c>
      <c r="G42" s="43">
        <f>SUM(C42:F42)</f>
        <v>564.55965454545446</v>
      </c>
      <c r="H42" s="179">
        <f>(G42-C42)*4</f>
        <v>1933.1733818181815</v>
      </c>
      <c r="I42" s="179">
        <f>G42*4</f>
        <v>2258.2386181818179</v>
      </c>
      <c r="J42" s="165">
        <f>'Tariffs 2021'!AZ11</f>
        <v>0</v>
      </c>
      <c r="K42" s="165">
        <f>'Tariffs 2021'!BA11</f>
        <v>0</v>
      </c>
      <c r="L42" s="165">
        <f>'Tariffs 2021'!BB11</f>
        <v>0</v>
      </c>
      <c r="M42" s="165">
        <f>'Tariffs 2021'!BC11</f>
        <v>0</v>
      </c>
      <c r="N42" s="166">
        <f>I42</f>
        <v>2258.2386181818179</v>
      </c>
      <c r="O42" s="166">
        <f>N42-(G42*M42/100)</f>
        <v>2258.2386181818179</v>
      </c>
      <c r="P42" s="167">
        <f t="shared" ref="P42:Q44" si="14">N42*1.1</f>
        <v>2484.0624800000001</v>
      </c>
      <c r="Q42" s="167">
        <f t="shared" si="14"/>
        <v>2484.0624800000001</v>
      </c>
      <c r="R42" s="171">
        <f>'Tariffs 2021'!BL11</f>
        <v>0</v>
      </c>
      <c r="S42" s="172" t="str">
        <f>'Tariffs 2021'!BM11</f>
        <v>n</v>
      </c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</row>
    <row r="43" spans="1:31" ht="14" x14ac:dyDescent="0.15">
      <c r="A43" s="168" t="str">
        <f>'Tariffs 2021'!K12</f>
        <v>1st Energy</v>
      </c>
      <c r="B43" s="143">
        <f>'Tariffs 2021'!G12</f>
        <v>42916</v>
      </c>
      <c r="C43" s="43">
        <f>IF('Tariffs 2021'!BP12=0,91*'Tariffs 2021'!M12/100,(91*'Tariffs 2021'!M12/100)+'Tariffs 2021'!BP12/4)</f>
        <v>81.263000000000005</v>
      </c>
      <c r="D43" s="43">
        <f>($C$37*$C$38)*'Tariffs 2021'!N12/100</f>
        <v>368.65963636363631</v>
      </c>
      <c r="E43" s="43">
        <v>0</v>
      </c>
      <c r="F43" s="43">
        <f>($C$37*$C$39)*'Tariffs 2021'!W12/100</f>
        <v>114.40309090909092</v>
      </c>
      <c r="G43" s="43">
        <f>SUM(C43:F43)</f>
        <v>564.32572727272725</v>
      </c>
      <c r="H43" s="179">
        <f>(G43-C43)*4</f>
        <v>1932.2509090909089</v>
      </c>
      <c r="I43" s="179">
        <f>G43*4</f>
        <v>2257.302909090909</v>
      </c>
      <c r="J43" s="165">
        <f>'Tariffs 2021'!AZ12</f>
        <v>0</v>
      </c>
      <c r="K43" s="165">
        <f>'Tariffs 2021'!BA12</f>
        <v>0</v>
      </c>
      <c r="L43" s="165">
        <f>'Tariffs 2021'!BB12</f>
        <v>0</v>
      </c>
      <c r="M43" s="165">
        <f>'Tariffs 2021'!BC12</f>
        <v>0</v>
      </c>
      <c r="N43" s="166">
        <f>I43</f>
        <v>2257.302909090909</v>
      </c>
      <c r="O43" s="166">
        <f>I43-(H43*M43/100)</f>
        <v>2257.302909090909</v>
      </c>
      <c r="P43" s="167">
        <f t="shared" si="14"/>
        <v>2483.0332000000003</v>
      </c>
      <c r="Q43" s="167">
        <f t="shared" si="14"/>
        <v>2483.0332000000003</v>
      </c>
      <c r="R43" s="171">
        <f>'Tariffs 2021'!BL12</f>
        <v>0</v>
      </c>
      <c r="S43" s="172" t="str">
        <f>'Tariffs 2021'!BM12</f>
        <v>n</v>
      </c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</row>
    <row r="44" spans="1:31" customFormat="1" ht="15" thickBot="1" x14ac:dyDescent="0.2">
      <c r="A44" s="116" t="str">
        <f>'Tariffs 2021'!K13</f>
        <v>Energy Locals</v>
      </c>
      <c r="B44" s="117">
        <f>'Tariffs 2021'!G13</f>
        <v>42703</v>
      </c>
      <c r="C44" s="118">
        <f>IF('Tariffs 2021'!BP13=0,91*'Tariffs 2021'!M13/100,(91*'Tariffs 2021'!M13/100)+'Tariffs 2021'!BP13/4)</f>
        <v>116.56363636363636</v>
      </c>
      <c r="D44" s="118">
        <f>($C$37*$C$38)*'Tariffs 2021'!N13/100</f>
        <v>345.92727272727274</v>
      </c>
      <c r="E44" s="118">
        <v>0</v>
      </c>
      <c r="F44" s="118">
        <f>($C$37*$C$39)*'Tariffs 2021'!W13/100</f>
        <v>115.3090909090909</v>
      </c>
      <c r="G44" s="118">
        <f>SUM(C44:F44)</f>
        <v>577.79999999999995</v>
      </c>
      <c r="H44" s="180">
        <f>(G44-C44)*4</f>
        <v>1844.9454545454544</v>
      </c>
      <c r="I44" s="180">
        <f>G44*4</f>
        <v>2311.1999999999998</v>
      </c>
      <c r="J44" s="163">
        <f>'Tariffs 2021'!AZ13</f>
        <v>0</v>
      </c>
      <c r="K44" s="163">
        <f>'Tariffs 2021'!BA13</f>
        <v>0</v>
      </c>
      <c r="L44" s="163">
        <f>'Tariffs 2021'!BB13</f>
        <v>0</v>
      </c>
      <c r="M44" s="163">
        <f>'Tariffs 2021'!BC13</f>
        <v>0</v>
      </c>
      <c r="N44" s="169">
        <f>I44</f>
        <v>2311.1999999999998</v>
      </c>
      <c r="O44" s="169">
        <f>I44-(H44*M44/100)</f>
        <v>2311.1999999999998</v>
      </c>
      <c r="P44" s="170">
        <f t="shared" si="14"/>
        <v>2542.3200000000002</v>
      </c>
      <c r="Q44" s="170">
        <f t="shared" si="14"/>
        <v>2542.3200000000002</v>
      </c>
      <c r="R44" s="173">
        <f>'Tariffs 2021'!BL13</f>
        <v>0</v>
      </c>
      <c r="S44" s="174" t="str">
        <f>'Tariffs 2021'!BM13</f>
        <v>n</v>
      </c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</row>
    <row r="45" spans="1:31" customFormat="1" x14ac:dyDescent="0.15">
      <c r="A45" s="210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</row>
    <row r="46" spans="1:31" customFormat="1" x14ac:dyDescent="0.15">
      <c r="A46" s="210"/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</row>
    <row r="47" spans="1:31" customFormat="1" x14ac:dyDescent="0.15">
      <c r="A47" s="210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</row>
    <row r="48" spans="1:31" customFormat="1" x14ac:dyDescent="0.15">
      <c r="A48" s="210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</row>
    <row r="49" spans="1:31" customFormat="1" x14ac:dyDescent="0.15">
      <c r="A49" s="210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</row>
    <row r="50" spans="1:31" customFormat="1" x14ac:dyDescent="0.15">
      <c r="A50" s="210"/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</row>
    <row r="51" spans="1:31" customFormat="1" x14ac:dyDescent="0.15">
      <c r="A51" s="210"/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</row>
    <row r="52" spans="1:31" customFormat="1" x14ac:dyDescent="0.15">
      <c r="A52" s="210"/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</row>
    <row r="53" spans="1:31" customFormat="1" x14ac:dyDescent="0.15">
      <c r="A53" s="210"/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</row>
    <row r="54" spans="1:31" customFormat="1" x14ac:dyDescent="0.15">
      <c r="A54" s="210"/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10"/>
    </row>
    <row r="55" spans="1:31" customFormat="1" x14ac:dyDescent="0.15">
      <c r="A55" s="210"/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  <c r="AD55" s="210"/>
      <c r="AE55" s="210"/>
    </row>
    <row r="56" spans="1:31" customFormat="1" x14ac:dyDescent="0.15">
      <c r="A56" s="210"/>
      <c r="B56" s="210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10"/>
    </row>
    <row r="57" spans="1:31" customFormat="1" x14ac:dyDescent="0.15">
      <c r="A57" s="210"/>
      <c r="B57" s="210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</row>
    <row r="58" spans="1:31" customFormat="1" x14ac:dyDescent="0.15">
      <c r="A58" s="210"/>
      <c r="B58" s="210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</row>
    <row r="59" spans="1:31" customFormat="1" x14ac:dyDescent="0.15">
      <c r="A59" s="210"/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</row>
    <row r="60" spans="1:31" customFormat="1" x14ac:dyDescent="0.15">
      <c r="A60" s="210"/>
      <c r="B60" s="210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</row>
    <row r="61" spans="1:31" customFormat="1" x14ac:dyDescent="0.15">
      <c r="A61" s="210"/>
      <c r="B61" s="210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</row>
    <row r="62" spans="1:31" customFormat="1" x14ac:dyDescent="0.15">
      <c r="A62" s="210"/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</row>
    <row r="63" spans="1:31" customFormat="1" x14ac:dyDescent="0.15">
      <c r="A63" s="210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</row>
    <row r="64" spans="1:31" customFormat="1" x14ac:dyDescent="0.15">
      <c r="A64" s="210"/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</row>
    <row r="65" spans="1:31" customFormat="1" x14ac:dyDescent="0.15">
      <c r="A65" s="210"/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</row>
    <row r="66" spans="1:31" customFormat="1" x14ac:dyDescent="0.15">
      <c r="A66" s="210"/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</row>
    <row r="67" spans="1:31" customFormat="1" x14ac:dyDescent="0.15">
      <c r="A67" s="210"/>
      <c r="B67" s="210"/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</row>
    <row r="68" spans="1:31" customFormat="1" x14ac:dyDescent="0.15">
      <c r="A68" s="210"/>
      <c r="B68" s="210"/>
      <c r="C68" s="210"/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</row>
    <row r="69" spans="1:31" customFormat="1" x14ac:dyDescent="0.15">
      <c r="A69" s="210"/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</row>
    <row r="70" spans="1:31" customFormat="1" x14ac:dyDescent="0.15">
      <c r="A70" s="210"/>
      <c r="B70" s="210"/>
      <c r="C70" s="210"/>
      <c r="D70" s="210"/>
      <c r="E70" s="210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</row>
    <row r="71" spans="1:31" customFormat="1" x14ac:dyDescent="0.15">
      <c r="A71" s="210"/>
      <c r="B71" s="210"/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  <c r="AC71" s="210"/>
      <c r="AD71" s="210"/>
      <c r="AE71" s="210"/>
    </row>
    <row r="72" spans="1:31" customFormat="1" x14ac:dyDescent="0.15">
      <c r="A72" s="210"/>
      <c r="B72" s="210"/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10"/>
      <c r="AB72" s="210"/>
      <c r="AC72" s="210"/>
      <c r="AD72" s="210"/>
      <c r="AE72" s="210"/>
    </row>
    <row r="73" spans="1:31" customFormat="1" x14ac:dyDescent="0.15">
      <c r="A73" s="210"/>
      <c r="B73" s="210"/>
      <c r="C73" s="210"/>
      <c r="D73" s="210"/>
      <c r="E73" s="210"/>
      <c r="F73" s="210"/>
      <c r="G73" s="210"/>
      <c r="H73" s="210"/>
      <c r="I73" s="210"/>
      <c r="J73" s="210"/>
      <c r="K73" s="210"/>
      <c r="L73" s="210"/>
      <c r="M73" s="210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  <c r="AA73" s="210"/>
      <c r="AB73" s="210"/>
      <c r="AC73" s="210"/>
      <c r="AD73" s="210"/>
      <c r="AE73" s="210"/>
    </row>
    <row r="74" spans="1:31" customFormat="1" x14ac:dyDescent="0.15">
      <c r="A74" s="210"/>
      <c r="B74" s="210"/>
      <c r="C74" s="210"/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</row>
    <row r="75" spans="1:31" customFormat="1" x14ac:dyDescent="0.15">
      <c r="A75" s="210"/>
      <c r="B75" s="210"/>
      <c r="C75" s="210"/>
      <c r="D75" s="210"/>
      <c r="E75" s="210"/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  <c r="AD75" s="210"/>
      <c r="AE75" s="210"/>
    </row>
    <row r="76" spans="1:31" customFormat="1" x14ac:dyDescent="0.15">
      <c r="A76" s="210"/>
      <c r="B76" s="210"/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  <c r="AA76" s="210"/>
      <c r="AB76" s="210"/>
      <c r="AC76" s="210"/>
      <c r="AD76" s="210"/>
      <c r="AE76" s="210"/>
    </row>
    <row r="77" spans="1:31" customFormat="1" x14ac:dyDescent="0.15">
      <c r="A77" s="210"/>
      <c r="B77" s="210"/>
      <c r="C77" s="210"/>
      <c r="D77" s="210"/>
      <c r="E77" s="210"/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  <c r="AA77" s="210"/>
      <c r="AB77" s="210"/>
      <c r="AC77" s="210"/>
      <c r="AD77" s="210"/>
      <c r="AE77" s="210"/>
    </row>
    <row r="78" spans="1:31" customFormat="1" x14ac:dyDescent="0.15"/>
    <row r="79" spans="1:31" customFormat="1" x14ac:dyDescent="0.15"/>
    <row r="80" spans="1:31" customFormat="1" x14ac:dyDescent="0.15"/>
    <row r="81" customFormat="1" x14ac:dyDescent="0.15"/>
    <row r="82" customFormat="1" x14ac:dyDescent="0.15"/>
    <row r="83" customFormat="1" x14ac:dyDescent="0.15"/>
    <row r="84" customFormat="1" x14ac:dyDescent="0.15"/>
    <row r="85" customFormat="1" x14ac:dyDescent="0.15"/>
    <row r="86" customFormat="1" x14ac:dyDescent="0.15"/>
    <row r="87" customFormat="1" x14ac:dyDescent="0.15"/>
    <row r="88" customFormat="1" x14ac:dyDescent="0.15"/>
    <row r="89" customFormat="1" x14ac:dyDescent="0.15"/>
    <row r="90" customFormat="1" x14ac:dyDescent="0.15"/>
    <row r="91" customFormat="1" x14ac:dyDescent="0.15"/>
    <row r="92" customFormat="1" x14ac:dyDescent="0.15"/>
    <row r="93" customFormat="1" x14ac:dyDescent="0.15"/>
    <row r="94" customFormat="1" x14ac:dyDescent="0.15"/>
    <row r="95" customFormat="1" x14ac:dyDescent="0.15"/>
    <row r="96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</sheetData>
  <sheetProtection algorithmName="SHA-512" hashValue="M6v6TwceQR1WyDQFZsVjGpcGcrf1YtqBKRUUz3YxTFGOByGGbw563aU+VgPvdSsuLAWdRPxlsjDqgREociIT6A==" saltValue="klr5zsE7JT1UdjIJ0QS1UA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22500-4BA7-A644-8982-80A55F45DD87}">
  <sheetPr codeName="Sheet2"/>
  <dimension ref="A1:AZ490"/>
  <sheetViews>
    <sheetView zoomScaleNormal="100" zoomScalePageLayoutView="110" workbookViewId="0">
      <selection activeCell="G29" sqref="G29"/>
    </sheetView>
  </sheetViews>
  <sheetFormatPr baseColWidth="10" defaultRowHeight="13" x14ac:dyDescent="0.15"/>
  <cols>
    <col min="1" max="1" width="17.5" style="190" customWidth="1"/>
    <col min="2" max="2" width="13.33203125" style="190" customWidth="1"/>
    <col min="3" max="7" width="12.1640625" style="190" customWidth="1"/>
    <col min="8" max="9" width="12.1640625" style="190" hidden="1" customWidth="1"/>
    <col min="10" max="13" width="12.1640625" style="190" customWidth="1"/>
    <col min="14" max="15" width="12.1640625" style="190" hidden="1" customWidth="1"/>
    <col min="16" max="17" width="12.1640625" style="190" customWidth="1"/>
    <col min="18" max="16384" width="10.83203125" style="190"/>
  </cols>
  <sheetData>
    <row r="1" spans="1:52" ht="14" x14ac:dyDescent="0.15">
      <c r="A1" s="189" t="s">
        <v>24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</row>
    <row r="2" spans="1:52" ht="14" x14ac:dyDescent="0.15">
      <c r="A2" s="191" t="s">
        <v>5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</row>
    <row r="3" spans="1:52" ht="15" thickBot="1" x14ac:dyDescent="0.2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</row>
    <row r="4" spans="1:52" ht="14" x14ac:dyDescent="0.15">
      <c r="A4" s="99" t="s">
        <v>25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1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</row>
    <row r="5" spans="1:52" ht="14" x14ac:dyDescent="0.15">
      <c r="A5" s="102" t="s">
        <v>8</v>
      </c>
      <c r="B5" s="103"/>
      <c r="C5" s="115">
        <v>2265</v>
      </c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4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</row>
    <row r="6" spans="1:52" ht="14" x14ac:dyDescent="0.15">
      <c r="A6" s="102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4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</row>
    <row r="7" spans="1:52" ht="75" x14ac:dyDescent="0.15">
      <c r="A7" s="198" t="s">
        <v>1</v>
      </c>
      <c r="B7" s="200" t="s">
        <v>22</v>
      </c>
      <c r="C7" s="201" t="s">
        <v>19</v>
      </c>
      <c r="D7" s="201" t="s">
        <v>104</v>
      </c>
      <c r="E7" s="201" t="s">
        <v>105</v>
      </c>
      <c r="F7" s="201" t="s">
        <v>20</v>
      </c>
      <c r="G7" s="201" t="s">
        <v>151</v>
      </c>
      <c r="H7" s="201" t="s">
        <v>267</v>
      </c>
      <c r="I7" s="202" t="s">
        <v>21</v>
      </c>
      <c r="J7" s="203" t="s">
        <v>257</v>
      </c>
      <c r="K7" s="203" t="s">
        <v>258</v>
      </c>
      <c r="L7" s="203" t="s">
        <v>259</v>
      </c>
      <c r="M7" s="203" t="s">
        <v>260</v>
      </c>
      <c r="N7" s="204" t="s">
        <v>261</v>
      </c>
      <c r="O7" s="204" t="s">
        <v>262</v>
      </c>
      <c r="P7" s="204" t="s">
        <v>263</v>
      </c>
      <c r="Q7" s="204" t="s">
        <v>264</v>
      </c>
      <c r="R7" s="203" t="s">
        <v>265</v>
      </c>
      <c r="S7" s="205" t="s">
        <v>266</v>
      </c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</row>
    <row r="8" spans="1:52" ht="14" x14ac:dyDescent="0.15">
      <c r="A8" s="168" t="str">
        <f>'Tariffs 2020'!K2</f>
        <v>Aurora Energy</v>
      </c>
      <c r="B8" s="143">
        <f>'Tariffs 2020'!G2</f>
        <v>42551</v>
      </c>
      <c r="C8" s="43">
        <f>91*'Tariffs 2020'!M2/100</f>
        <v>78.751400000000004</v>
      </c>
      <c r="D8" s="43">
        <f>$C$5*'Tariffs 2020'!N2/100</f>
        <v>547.45050000000003</v>
      </c>
      <c r="E8" s="43">
        <v>0</v>
      </c>
      <c r="F8" s="43">
        <v>0</v>
      </c>
      <c r="G8" s="43">
        <f>SUM(C8:F8)</f>
        <v>626.20190000000002</v>
      </c>
      <c r="H8" s="164">
        <f>(G8-C8)*4</f>
        <v>2189.8020000000001</v>
      </c>
      <c r="I8" s="164">
        <f>G8*4</f>
        <v>2504.8076000000001</v>
      </c>
      <c r="J8" s="165">
        <f>'Tariffs 2020'!AZ2</f>
        <v>0</v>
      </c>
      <c r="K8" s="165">
        <f>'Tariffs 2020'!BA2</f>
        <v>0</v>
      </c>
      <c r="L8" s="165">
        <f>'Tariffs 2020'!BB2</f>
        <v>0</v>
      </c>
      <c r="M8" s="165">
        <f>'Tariffs 2020'!BC2</f>
        <v>0</v>
      </c>
      <c r="N8" s="166">
        <f>I8</f>
        <v>2504.8076000000001</v>
      </c>
      <c r="O8" s="166">
        <f>N8-(G8*M8/100)</f>
        <v>2504.8076000000001</v>
      </c>
      <c r="P8" s="167">
        <f>N8*1.1</f>
        <v>2755.2883600000005</v>
      </c>
      <c r="Q8" s="167">
        <f>O8*1.1</f>
        <v>2755.2883600000005</v>
      </c>
      <c r="R8" s="171">
        <f>'Tariffs 2020'!BL2</f>
        <v>0</v>
      </c>
      <c r="S8" s="172" t="str">
        <f>'Tariffs 2020'!BM2</f>
        <v>n</v>
      </c>
      <c r="T8" s="189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</row>
    <row r="9" spans="1:52" ht="15" thickBot="1" x14ac:dyDescent="0.2">
      <c r="A9" s="116" t="str">
        <f>'Tariffs 2020'!K3</f>
        <v>1st Energy</v>
      </c>
      <c r="B9" s="117">
        <f>'Tariffs 2020'!G3</f>
        <v>42544</v>
      </c>
      <c r="C9" s="118">
        <f>91*'Tariffs 2020'!M3/100</f>
        <v>78.7423</v>
      </c>
      <c r="D9" s="118">
        <f>$C$5*'Tariffs 2020'!N3/100</f>
        <v>547.45050000000003</v>
      </c>
      <c r="E9" s="118">
        <v>0</v>
      </c>
      <c r="F9" s="118">
        <v>0</v>
      </c>
      <c r="G9" s="118">
        <f>SUM(C9:F9)</f>
        <v>626.19280000000003</v>
      </c>
      <c r="H9" s="144">
        <f>(G9-C9)*4</f>
        <v>2189.8020000000001</v>
      </c>
      <c r="I9" s="144">
        <f>G9*4</f>
        <v>2504.7712000000001</v>
      </c>
      <c r="J9" s="163">
        <f>'Tariffs 2020'!AZ3</f>
        <v>0</v>
      </c>
      <c r="K9" s="163">
        <f>'Tariffs 2020'!BA3</f>
        <v>0</v>
      </c>
      <c r="L9" s="163">
        <f>'Tariffs 2020'!BB3</f>
        <v>0</v>
      </c>
      <c r="M9" s="163">
        <f>'Tariffs 2020'!BC3</f>
        <v>5</v>
      </c>
      <c r="N9" s="169">
        <f>I9</f>
        <v>2504.7712000000001</v>
      </c>
      <c r="O9" s="169">
        <f>I9-(H9*M9/100)</f>
        <v>2395.2811000000002</v>
      </c>
      <c r="P9" s="170">
        <f>N9*1.1</f>
        <v>2755.2483200000001</v>
      </c>
      <c r="Q9" s="170">
        <f>O9*1.1</f>
        <v>2634.8092100000003</v>
      </c>
      <c r="R9" s="173">
        <f>'Tariffs 2020'!BL3</f>
        <v>0</v>
      </c>
      <c r="S9" s="174" t="str">
        <f>'Tariffs 2020'!BM3</f>
        <v>n</v>
      </c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</row>
    <row r="10" spans="1:52" ht="14" x14ac:dyDescent="0.15"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</row>
    <row r="11" spans="1:52" ht="15" thickBot="1" x14ac:dyDescent="0.2"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52" ht="14" x14ac:dyDescent="0.15">
      <c r="A12" s="188" t="s">
        <v>344</v>
      </c>
      <c r="B12" s="100"/>
      <c r="C12" s="100"/>
      <c r="D12" s="182"/>
      <c r="E12" s="182"/>
      <c r="F12" s="182"/>
      <c r="G12" s="182"/>
      <c r="H12" s="182"/>
      <c r="I12" s="182"/>
      <c r="J12" s="182"/>
      <c r="K12" s="100"/>
      <c r="L12" s="100"/>
      <c r="M12" s="100"/>
      <c r="N12" s="100"/>
      <c r="O12" s="100"/>
      <c r="P12" s="100"/>
      <c r="Q12" s="100"/>
      <c r="R12" s="100"/>
      <c r="S12" s="101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52" ht="14" x14ac:dyDescent="0.15">
      <c r="A13" s="102" t="s">
        <v>8</v>
      </c>
      <c r="B13" s="103"/>
      <c r="C13" s="115">
        <v>2265</v>
      </c>
      <c r="D13" s="183"/>
      <c r="E13" s="183"/>
      <c r="F13" s="183"/>
      <c r="G13" s="183"/>
      <c r="H13" s="183"/>
      <c r="I13" s="183"/>
      <c r="J13" s="183"/>
      <c r="K13" s="103"/>
      <c r="L13" s="103"/>
      <c r="M13" s="103"/>
      <c r="N13" s="103"/>
      <c r="O13" s="103"/>
      <c r="P13" s="103"/>
      <c r="Q13" s="103"/>
      <c r="R13" s="103"/>
      <c r="S13" s="104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52" ht="14" x14ac:dyDescent="0.15">
      <c r="A14" s="102" t="s">
        <v>347</v>
      </c>
      <c r="B14" s="103"/>
      <c r="C14" s="110">
        <v>0.6</v>
      </c>
      <c r="D14" s="183"/>
      <c r="E14" s="183"/>
      <c r="F14" s="183"/>
      <c r="G14" s="183"/>
      <c r="H14" s="183"/>
      <c r="I14" s="183"/>
      <c r="J14" s="183"/>
      <c r="K14" s="103"/>
      <c r="L14" s="103"/>
      <c r="M14" s="103"/>
      <c r="N14" s="103"/>
      <c r="O14" s="103"/>
      <c r="P14" s="103"/>
      <c r="Q14" s="103"/>
      <c r="R14" s="103"/>
      <c r="S14" s="104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52" ht="14" x14ac:dyDescent="0.15">
      <c r="A15" s="102" t="s">
        <v>348</v>
      </c>
      <c r="B15" s="103"/>
      <c r="C15" s="110">
        <v>0.4</v>
      </c>
      <c r="D15" s="183"/>
      <c r="E15" s="183"/>
      <c r="F15" s="183"/>
      <c r="G15" s="183"/>
      <c r="H15" s="183"/>
      <c r="I15" s="183"/>
      <c r="J15" s="183"/>
      <c r="K15" s="103"/>
      <c r="L15" s="103"/>
      <c r="M15" s="103"/>
      <c r="N15" s="103"/>
      <c r="O15" s="103"/>
      <c r="P15" s="103"/>
      <c r="Q15" s="103"/>
      <c r="R15" s="103"/>
      <c r="S15" s="104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52" ht="14" x14ac:dyDescent="0.15">
      <c r="A16" s="102"/>
      <c r="B16" s="103"/>
      <c r="C16" s="103"/>
      <c r="D16" s="183"/>
      <c r="E16" s="183"/>
      <c r="F16" s="183"/>
      <c r="G16" s="183"/>
      <c r="H16" s="183"/>
      <c r="I16" s="183"/>
      <c r="J16" s="183"/>
      <c r="K16" s="103"/>
      <c r="L16" s="103"/>
      <c r="M16" s="103"/>
      <c r="N16" s="103"/>
      <c r="O16" s="103"/>
      <c r="P16" s="103"/>
      <c r="Q16" s="103"/>
      <c r="R16" s="103"/>
      <c r="S16" s="104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52" ht="75" x14ac:dyDescent="0.15">
      <c r="A17" s="198" t="s">
        <v>1</v>
      </c>
      <c r="B17" s="199" t="s">
        <v>22</v>
      </c>
      <c r="C17" s="201" t="s">
        <v>19</v>
      </c>
      <c r="D17" s="201" t="s">
        <v>104</v>
      </c>
      <c r="E17" s="201" t="s">
        <v>20</v>
      </c>
      <c r="F17" s="201" t="s">
        <v>350</v>
      </c>
      <c r="G17" s="201" t="s">
        <v>151</v>
      </c>
      <c r="H17" s="201" t="s">
        <v>267</v>
      </c>
      <c r="I17" s="202" t="s">
        <v>21</v>
      </c>
      <c r="J17" s="203" t="s">
        <v>257</v>
      </c>
      <c r="K17" s="203" t="s">
        <v>258</v>
      </c>
      <c r="L17" s="203" t="s">
        <v>259</v>
      </c>
      <c r="M17" s="203" t="s">
        <v>260</v>
      </c>
      <c r="N17" s="204" t="s">
        <v>261</v>
      </c>
      <c r="O17" s="204" t="s">
        <v>262</v>
      </c>
      <c r="P17" s="204" t="s">
        <v>263</v>
      </c>
      <c r="Q17" s="204" t="s">
        <v>264</v>
      </c>
      <c r="R17" s="203" t="s">
        <v>265</v>
      </c>
      <c r="S17" s="205" t="s">
        <v>266</v>
      </c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52" ht="14" x14ac:dyDescent="0.15">
      <c r="A18" s="168" t="str">
        <f>'Tariffs 2020'!K4</f>
        <v>Aurora Energy</v>
      </c>
      <c r="B18" s="143">
        <f>'Tariffs 2020'!G4</f>
        <v>42551</v>
      </c>
      <c r="C18" s="43">
        <f>91*'Tariffs 2020'!M4/100</f>
        <v>93.438800000000015</v>
      </c>
      <c r="D18" s="43">
        <f>$C$13*$C$14*'Tariffs 2020'!N4/100</f>
        <v>328.47030000000001</v>
      </c>
      <c r="E18" s="43">
        <v>0</v>
      </c>
      <c r="F18" s="43">
        <f>($C$13*$C$15)*'Tariffs 2020'!W4/100</f>
        <v>142.24199999999999</v>
      </c>
      <c r="G18" s="43">
        <f>SUM(C18:F18)</f>
        <v>564.15110000000004</v>
      </c>
      <c r="H18" s="164">
        <f>(G18-C18)*4</f>
        <v>1882.8492000000001</v>
      </c>
      <c r="I18" s="164">
        <f>G18*4</f>
        <v>2256.6044000000002</v>
      </c>
      <c r="J18" s="165">
        <f>'Tariffs 2020'!AZ4</f>
        <v>0</v>
      </c>
      <c r="K18" s="165">
        <f>'Tariffs 2020'!BA4</f>
        <v>0</v>
      </c>
      <c r="L18" s="165">
        <f>'Tariffs 2020'!BB4</f>
        <v>0</v>
      </c>
      <c r="M18" s="165">
        <f>'Tariffs 2020'!BC4</f>
        <v>0</v>
      </c>
      <c r="N18" s="166">
        <f>I18</f>
        <v>2256.6044000000002</v>
      </c>
      <c r="O18" s="166">
        <f>N18-(G18*M18/100)</f>
        <v>2256.6044000000002</v>
      </c>
      <c r="P18" s="167">
        <f>N18*1.1</f>
        <v>2482.2648400000003</v>
      </c>
      <c r="Q18" s="167">
        <f>O18*1.1</f>
        <v>2482.2648400000003</v>
      </c>
      <c r="R18" s="171">
        <f>'Tariffs 2020'!BL4</f>
        <v>0</v>
      </c>
      <c r="S18" s="172" t="str">
        <f>'Tariffs 2020'!BM4</f>
        <v>n</v>
      </c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52" ht="15" thickBot="1" x14ac:dyDescent="0.2">
      <c r="A19" s="116" t="str">
        <f>'Tariffs 2020'!K5</f>
        <v>1st Energy</v>
      </c>
      <c r="B19" s="117">
        <f>'Tariffs 2020'!G5</f>
        <v>42544</v>
      </c>
      <c r="C19" s="118">
        <f>91*'Tariffs 2020'!M5/100</f>
        <v>93.41149999999999</v>
      </c>
      <c r="D19" s="118">
        <f>$C$13*$C$14*'Tariffs 2020'!N5/100</f>
        <v>328.47030000000001</v>
      </c>
      <c r="E19" s="118">
        <v>0</v>
      </c>
      <c r="F19" s="118">
        <f>($C$13*$C$15)*'Tariffs 2020'!W5/100</f>
        <v>142.1514</v>
      </c>
      <c r="G19" s="118">
        <f>SUM(C19:F19)</f>
        <v>564.03319999999997</v>
      </c>
      <c r="H19" s="144">
        <f>(G19-C19)*4</f>
        <v>1882.4867999999999</v>
      </c>
      <c r="I19" s="144">
        <f>G19*4</f>
        <v>2256.1327999999999</v>
      </c>
      <c r="J19" s="163">
        <f>'Tariffs 2020'!AZ5</f>
        <v>0</v>
      </c>
      <c r="K19" s="163">
        <f>'Tariffs 2020'!BA5</f>
        <v>0</v>
      </c>
      <c r="L19" s="163">
        <f>'Tariffs 2020'!BB5</f>
        <v>0</v>
      </c>
      <c r="M19" s="163">
        <f>'Tariffs 2020'!BC5</f>
        <v>5</v>
      </c>
      <c r="N19" s="169">
        <f>I19</f>
        <v>2256.1327999999999</v>
      </c>
      <c r="O19" s="169">
        <f>I19-(H19*M19/100)</f>
        <v>2162.00846</v>
      </c>
      <c r="P19" s="170">
        <f>N19*1.1</f>
        <v>2481.7460799999999</v>
      </c>
      <c r="Q19" s="170">
        <f>O19*1.1</f>
        <v>2378.2093060000002</v>
      </c>
      <c r="R19" s="173">
        <f>'Tariffs 2020'!BL5</f>
        <v>0</v>
      </c>
      <c r="S19" s="174" t="str">
        <f>'Tariffs 2020'!BM5</f>
        <v>n</v>
      </c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52" ht="13" customHeight="1" x14ac:dyDescent="0.15"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52" ht="15" thickBot="1" x14ac:dyDescent="0.2"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52" ht="14" x14ac:dyDescent="0.15">
      <c r="A22" s="188" t="s">
        <v>345</v>
      </c>
      <c r="B22" s="100"/>
      <c r="C22" s="100"/>
      <c r="D22" s="184"/>
      <c r="E22" s="184"/>
      <c r="F22" s="184"/>
      <c r="G22" s="185"/>
      <c r="H22" s="185"/>
      <c r="I22" s="185"/>
      <c r="J22" s="185"/>
      <c r="K22" s="107"/>
      <c r="L22" s="107"/>
      <c r="M22" s="107"/>
      <c r="N22" s="107"/>
      <c r="O22" s="107"/>
      <c r="P22" s="100"/>
      <c r="Q22" s="100"/>
      <c r="R22" s="100"/>
      <c r="S22" s="101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52" ht="14" x14ac:dyDescent="0.15">
      <c r="A23" s="102" t="s">
        <v>202</v>
      </c>
      <c r="B23" s="103"/>
      <c r="C23" s="115">
        <v>2265</v>
      </c>
      <c r="D23" s="186"/>
      <c r="E23" s="186"/>
      <c r="F23" s="186"/>
      <c r="G23" s="187"/>
      <c r="H23" s="187"/>
      <c r="I23" s="187"/>
      <c r="J23" s="187"/>
      <c r="K23" s="109"/>
      <c r="L23" s="109"/>
      <c r="M23" s="109"/>
      <c r="N23" s="109"/>
      <c r="O23" s="109"/>
      <c r="P23" s="103"/>
      <c r="Q23" s="103"/>
      <c r="R23" s="103"/>
      <c r="S23" s="104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52" ht="14" x14ac:dyDescent="0.15">
      <c r="A24" s="102" t="s">
        <v>347</v>
      </c>
      <c r="B24" s="103"/>
      <c r="C24" s="110">
        <v>0.4</v>
      </c>
      <c r="D24" s="186"/>
      <c r="E24" s="186"/>
      <c r="F24" s="186"/>
      <c r="G24" s="187"/>
      <c r="H24" s="187"/>
      <c r="I24" s="187"/>
      <c r="J24" s="187"/>
      <c r="K24" s="109"/>
      <c r="L24" s="109"/>
      <c r="M24" s="109"/>
      <c r="N24" s="109"/>
      <c r="O24" s="109"/>
      <c r="P24" s="103"/>
      <c r="Q24" s="103"/>
      <c r="R24" s="103"/>
      <c r="S24" s="104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52" ht="14" x14ac:dyDescent="0.15">
      <c r="A25" s="102" t="s">
        <v>348</v>
      </c>
      <c r="B25" s="103"/>
      <c r="C25" s="110">
        <v>0.3</v>
      </c>
      <c r="D25" s="186"/>
      <c r="E25" s="186"/>
      <c r="F25" s="186"/>
      <c r="G25" s="187"/>
      <c r="H25" s="187"/>
      <c r="I25" s="187"/>
      <c r="J25" s="187"/>
      <c r="K25" s="109"/>
      <c r="L25" s="109"/>
      <c r="M25" s="109"/>
      <c r="N25" s="109"/>
      <c r="O25" s="109"/>
      <c r="P25" s="103"/>
      <c r="Q25" s="103"/>
      <c r="R25" s="103"/>
      <c r="S25" s="104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52" ht="14" x14ac:dyDescent="0.15">
      <c r="A26" s="102" t="s">
        <v>349</v>
      </c>
      <c r="B26" s="103"/>
      <c r="C26" s="110">
        <v>0.3</v>
      </c>
      <c r="D26" s="186"/>
      <c r="E26" s="186"/>
      <c r="F26" s="186"/>
      <c r="G26" s="187"/>
      <c r="H26" s="187"/>
      <c r="I26" s="187"/>
      <c r="J26" s="187"/>
      <c r="K26" s="109"/>
      <c r="L26" s="109"/>
      <c r="M26" s="109"/>
      <c r="N26" s="109"/>
      <c r="O26" s="109"/>
      <c r="P26" s="103"/>
      <c r="Q26" s="103"/>
      <c r="R26" s="103"/>
      <c r="S26" s="104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</row>
    <row r="27" spans="1:52" ht="14" x14ac:dyDescent="0.15">
      <c r="A27" s="102"/>
      <c r="B27" s="103"/>
      <c r="C27" s="103"/>
      <c r="D27" s="186"/>
      <c r="E27" s="186"/>
      <c r="F27" s="186"/>
      <c r="G27" s="187"/>
      <c r="H27" s="187"/>
      <c r="I27" s="187"/>
      <c r="J27" s="187"/>
      <c r="K27" s="109"/>
      <c r="L27" s="109"/>
      <c r="M27" s="109"/>
      <c r="N27" s="109"/>
      <c r="O27" s="109"/>
      <c r="P27" s="103"/>
      <c r="Q27" s="103"/>
      <c r="R27" s="103"/>
      <c r="S27" s="104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52" ht="75" x14ac:dyDescent="0.15">
      <c r="A28" s="198" t="s">
        <v>1</v>
      </c>
      <c r="B28" s="199" t="s">
        <v>22</v>
      </c>
      <c r="C28" s="201" t="s">
        <v>19</v>
      </c>
      <c r="D28" s="201" t="s">
        <v>104</v>
      </c>
      <c r="E28" s="201" t="s">
        <v>350</v>
      </c>
      <c r="F28" s="201" t="s">
        <v>351</v>
      </c>
      <c r="G28" s="201" t="s">
        <v>151</v>
      </c>
      <c r="H28" s="201" t="s">
        <v>267</v>
      </c>
      <c r="I28" s="202" t="s">
        <v>21</v>
      </c>
      <c r="J28" s="203" t="s">
        <v>257</v>
      </c>
      <c r="K28" s="203" t="s">
        <v>258</v>
      </c>
      <c r="L28" s="203" t="s">
        <v>259</v>
      </c>
      <c r="M28" s="203" t="s">
        <v>260</v>
      </c>
      <c r="N28" s="204" t="s">
        <v>261</v>
      </c>
      <c r="O28" s="204" t="s">
        <v>262</v>
      </c>
      <c r="P28" s="204" t="s">
        <v>263</v>
      </c>
      <c r="Q28" s="204" t="s">
        <v>264</v>
      </c>
      <c r="R28" s="203" t="s">
        <v>265</v>
      </c>
      <c r="S28" s="205" t="s">
        <v>266</v>
      </c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52" ht="14" x14ac:dyDescent="0.15">
      <c r="A29" s="181" t="str">
        <f>'Tariffs 2020'!K6</f>
        <v>Aurora Energy</v>
      </c>
      <c r="B29" s="175">
        <f>'Tariffs 2020'!G6</f>
        <v>42551</v>
      </c>
      <c r="C29" s="176">
        <f>91*'Tariffs 2020'!M6/100</f>
        <v>111.5842</v>
      </c>
      <c r="D29" s="176">
        <f>($C$23*$C$24)*'Tariffs 2020'!N6/100</f>
        <v>218.9802</v>
      </c>
      <c r="E29" s="176">
        <f>($C$23*$C$25)*'Tariffs 2020'!W6/100</f>
        <v>106.6815</v>
      </c>
      <c r="F29" s="176">
        <f>($C$23*$C$26)*'Tariffs 2020'!AE6/100</f>
        <v>85.888800000000003</v>
      </c>
      <c r="G29" s="176">
        <f>SUM(C29:F29)</f>
        <v>523.13470000000007</v>
      </c>
      <c r="H29" s="164">
        <f>(G29-C29)*4</f>
        <v>1646.2020000000002</v>
      </c>
      <c r="I29" s="164">
        <f>G29*4</f>
        <v>2092.5388000000003</v>
      </c>
      <c r="J29" s="165">
        <f>'Tariffs 2020'!AZ6</f>
        <v>0</v>
      </c>
      <c r="K29" s="165">
        <f>'Tariffs 2020'!BA6</f>
        <v>0</v>
      </c>
      <c r="L29" s="165">
        <f>'Tariffs 2020'!BB6</f>
        <v>0</v>
      </c>
      <c r="M29" s="165">
        <f>'Tariffs 2020'!BC6</f>
        <v>0</v>
      </c>
      <c r="N29" s="166">
        <f>I29</f>
        <v>2092.5388000000003</v>
      </c>
      <c r="O29" s="166">
        <f>N29-(G29*M29/100)</f>
        <v>2092.5388000000003</v>
      </c>
      <c r="P29" s="167">
        <f>N29*1.1</f>
        <v>2301.7926800000005</v>
      </c>
      <c r="Q29" s="167">
        <f>O29*1.1</f>
        <v>2301.7926800000005</v>
      </c>
      <c r="R29" s="171">
        <f>'Tariffs 2020'!BL15</f>
        <v>0</v>
      </c>
      <c r="S29" s="172">
        <f>'Tariffs 2020'!BM15</f>
        <v>0</v>
      </c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52" ht="15" thickBot="1" x14ac:dyDescent="0.2">
      <c r="A30" s="55" t="str">
        <f>'Tariffs 2020'!K7</f>
        <v>1st Energy</v>
      </c>
      <c r="B30" s="111">
        <f>'Tariffs 2020'!G7</f>
        <v>42544</v>
      </c>
      <c r="C30" s="112">
        <f>91*'Tariffs 2020'!M7/100</f>
        <v>111.566</v>
      </c>
      <c r="D30" s="112">
        <f>($C$23*$C$24)*'Tariffs 2020'!N7/100</f>
        <v>218.9802</v>
      </c>
      <c r="E30" s="112">
        <f>($C$23*$C$25)*'Tariffs 2020'!W7/100</f>
        <v>106.61354999999999</v>
      </c>
      <c r="F30" s="112">
        <f>($C$23*$C$26)*'Tariffs 2020'!AE7/100</f>
        <v>85.888800000000003</v>
      </c>
      <c r="G30" s="112">
        <f>SUM(C30:F30)</f>
        <v>523.04854999999998</v>
      </c>
      <c r="H30" s="144">
        <f>(G30-C30)*4</f>
        <v>1645.9301999999998</v>
      </c>
      <c r="I30" s="144">
        <f>G30*4</f>
        <v>2092.1941999999999</v>
      </c>
      <c r="J30" s="163">
        <f>'Tariffs 2020'!AZ7</f>
        <v>0</v>
      </c>
      <c r="K30" s="163">
        <f>'Tariffs 2020'!BA7</f>
        <v>0</v>
      </c>
      <c r="L30" s="163">
        <f>'Tariffs 2020'!BB7</f>
        <v>0</v>
      </c>
      <c r="M30" s="163">
        <f>'Tariffs 2020'!BC7</f>
        <v>5</v>
      </c>
      <c r="N30" s="169">
        <f>I30</f>
        <v>2092.1941999999999</v>
      </c>
      <c r="O30" s="169">
        <f>I30-(H30*M30/100)</f>
        <v>2009.89769</v>
      </c>
      <c r="P30" s="170">
        <f>N30*1.1</f>
        <v>2301.4136200000003</v>
      </c>
      <c r="Q30" s="170">
        <f>O30*1.1</f>
        <v>2210.887459</v>
      </c>
      <c r="R30" s="173">
        <f>'Tariffs 2020'!BL16</f>
        <v>0</v>
      </c>
      <c r="S30" s="174">
        <f>'Tariffs 2020'!BM16</f>
        <v>0</v>
      </c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52" ht="14" x14ac:dyDescent="0.15">
      <c r="B31" s="192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4"/>
      <c r="Q31" s="194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52" ht="15" thickBot="1" x14ac:dyDescent="0.2"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ht="14" x14ac:dyDescent="0.15">
      <c r="A33" s="99" t="s">
        <v>94</v>
      </c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1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ht="14" x14ac:dyDescent="0.15">
      <c r="A34" s="102" t="s">
        <v>8</v>
      </c>
      <c r="B34" s="103"/>
      <c r="C34" s="115">
        <v>2265</v>
      </c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4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ht="14" x14ac:dyDescent="0.15">
      <c r="A35" s="102" t="s">
        <v>112</v>
      </c>
      <c r="B35" s="103"/>
      <c r="C35" s="110">
        <v>0.6</v>
      </c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4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ht="14" x14ac:dyDescent="0.15">
      <c r="A36" s="102" t="s">
        <v>80</v>
      </c>
      <c r="B36" s="103"/>
      <c r="C36" s="110">
        <v>0.4</v>
      </c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4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ht="14" x14ac:dyDescent="0.15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4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ht="75" x14ac:dyDescent="0.15">
      <c r="A38" s="198" t="s">
        <v>1</v>
      </c>
      <c r="B38" s="200" t="s">
        <v>22</v>
      </c>
      <c r="C38" s="200" t="s">
        <v>19</v>
      </c>
      <c r="D38" s="201" t="s">
        <v>104</v>
      </c>
      <c r="E38" s="201" t="s">
        <v>20</v>
      </c>
      <c r="F38" s="201" t="s">
        <v>108</v>
      </c>
      <c r="G38" s="201" t="s">
        <v>151</v>
      </c>
      <c r="H38" s="201" t="s">
        <v>267</v>
      </c>
      <c r="I38" s="202" t="s">
        <v>21</v>
      </c>
      <c r="J38" s="203" t="s">
        <v>257</v>
      </c>
      <c r="K38" s="203" t="s">
        <v>258</v>
      </c>
      <c r="L38" s="203" t="s">
        <v>259</v>
      </c>
      <c r="M38" s="203" t="s">
        <v>260</v>
      </c>
      <c r="N38" s="204" t="s">
        <v>261</v>
      </c>
      <c r="O38" s="204" t="s">
        <v>262</v>
      </c>
      <c r="P38" s="204" t="s">
        <v>263</v>
      </c>
      <c r="Q38" s="204" t="s">
        <v>264</v>
      </c>
      <c r="R38" s="203" t="s">
        <v>265</v>
      </c>
      <c r="S38" s="205" t="s">
        <v>266</v>
      </c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ht="14" x14ac:dyDescent="0.15">
      <c r="A39" s="168" t="str">
        <f>'Tariffs 2020'!K8</f>
        <v>Aurora Energy</v>
      </c>
      <c r="B39" s="143">
        <f>'Tariffs 2020'!G8</f>
        <v>42551</v>
      </c>
      <c r="C39" s="43">
        <f>91*'Tariffs 2020'!M8/100</f>
        <v>87.487399999999994</v>
      </c>
      <c r="D39" s="43">
        <f>($C$34*$C$35)*'Tariffs 2020'!N8/100</f>
        <v>397.09979999999996</v>
      </c>
      <c r="E39" s="43">
        <v>0</v>
      </c>
      <c r="F39" s="43">
        <f>($C$34*$C$36)*'Tariffs 2020'!W8/100</f>
        <v>123.21600000000001</v>
      </c>
      <c r="G39" s="43">
        <f>SUM(C39:F39)</f>
        <v>607.80319999999995</v>
      </c>
      <c r="H39" s="179">
        <f>(G39-C39)*4</f>
        <v>2081.2631999999999</v>
      </c>
      <c r="I39" s="179">
        <f>G39*4</f>
        <v>2431.2127999999998</v>
      </c>
      <c r="J39" s="165">
        <f>'Tariffs 2020'!AZ8</f>
        <v>0</v>
      </c>
      <c r="K39" s="165">
        <f>'Tariffs 2020'!BA8</f>
        <v>0</v>
      </c>
      <c r="L39" s="165">
        <f>'Tariffs 2020'!BB8</f>
        <v>0</v>
      </c>
      <c r="M39" s="165">
        <f>'Tariffs 2020'!BC8</f>
        <v>0</v>
      </c>
      <c r="N39" s="166">
        <f>I39</f>
        <v>2431.2127999999998</v>
      </c>
      <c r="O39" s="166">
        <f>N39-(G39*M39/100)</f>
        <v>2431.2127999999998</v>
      </c>
      <c r="P39" s="167">
        <f>N39*1.1</f>
        <v>2674.3340800000001</v>
      </c>
      <c r="Q39" s="167">
        <f>O39*1.1</f>
        <v>2674.3340800000001</v>
      </c>
      <c r="R39" s="171">
        <f>'Tariffs 2020'!BL8</f>
        <v>0</v>
      </c>
      <c r="S39" s="172" t="str">
        <f>'Tariffs 2020'!BM8</f>
        <v>n</v>
      </c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ht="15" thickBot="1" x14ac:dyDescent="0.2">
      <c r="A40" s="116" t="str">
        <f>'Tariffs 2020'!K9</f>
        <v>1st Energy</v>
      </c>
      <c r="B40" s="117">
        <f>'Tariffs 2020'!G9</f>
        <v>42544</v>
      </c>
      <c r="C40" s="118">
        <f>91*'Tariffs 2020'!M9/100</f>
        <v>87.478300000000004</v>
      </c>
      <c r="D40" s="118">
        <f>($C$34*$C$35)*'Tariffs 2020'!N9/100</f>
        <v>396.96389999999997</v>
      </c>
      <c r="E40" s="118">
        <v>0</v>
      </c>
      <c r="F40" s="118">
        <f>($C$34*$C$36)*'Tariffs 2020'!W9/100</f>
        <v>123.21600000000001</v>
      </c>
      <c r="G40" s="118">
        <f>SUM(C40:F40)</f>
        <v>607.65819999999997</v>
      </c>
      <c r="H40" s="180">
        <f>(G40-C40)*4</f>
        <v>2080.7195999999999</v>
      </c>
      <c r="I40" s="180">
        <f>G40*4</f>
        <v>2430.6327999999999</v>
      </c>
      <c r="J40" s="163">
        <f>'Tariffs 2020'!AZ9</f>
        <v>0</v>
      </c>
      <c r="K40" s="163">
        <f>'Tariffs 2020'!BA9</f>
        <v>0</v>
      </c>
      <c r="L40" s="163">
        <f>'Tariffs 2020'!BB9</f>
        <v>0</v>
      </c>
      <c r="M40" s="163">
        <f>'Tariffs 2020'!BC9</f>
        <v>5</v>
      </c>
      <c r="N40" s="169">
        <f>I40</f>
        <v>2430.6327999999999</v>
      </c>
      <c r="O40" s="169">
        <f>I40-(H40*M40/100)</f>
        <v>2326.5968199999998</v>
      </c>
      <c r="P40" s="170">
        <f>N40*1.1</f>
        <v>2673.6960800000002</v>
      </c>
      <c r="Q40" s="170">
        <f>O40*1.1</f>
        <v>2559.2565019999997</v>
      </c>
      <c r="R40" s="173">
        <f>'Tariffs 2020'!BL9</f>
        <v>0</v>
      </c>
      <c r="S40" s="174" t="str">
        <f>'Tariffs 2020'!BM9</f>
        <v>n</v>
      </c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ht="14" x14ac:dyDescent="0.15">
      <c r="A41" s="189"/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ht="14" x14ac:dyDescent="0.15">
      <c r="A42" s="189"/>
      <c r="B42" s="189"/>
      <c r="C42" s="189"/>
      <c r="D42" s="189"/>
      <c r="E42" s="189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ht="14" x14ac:dyDescent="0.15">
      <c r="A43" s="189"/>
      <c r="B43" s="189"/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ht="14" x14ac:dyDescent="0.15">
      <c r="A44" s="189"/>
      <c r="B44" s="189"/>
      <c r="C44" s="189"/>
      <c r="D44" s="189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ht="14" x14ac:dyDescent="0.15">
      <c r="A45" s="189"/>
      <c r="B45" s="189"/>
      <c r="C45" s="189"/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ht="14" x14ac:dyDescent="0.15">
      <c r="A46" s="189"/>
      <c r="B46" s="189"/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ht="14" x14ac:dyDescent="0.15">
      <c r="A47" s="189"/>
      <c r="B47" s="189"/>
      <c r="C47" s="189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ht="14" x14ac:dyDescent="0.15">
      <c r="A48" s="189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ht="14" x14ac:dyDescent="0.15">
      <c r="A49" s="189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ht="14" x14ac:dyDescent="0.15">
      <c r="A50" s="189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ht="14" x14ac:dyDescent="0.15">
      <c r="A51" s="189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ht="14" x14ac:dyDescent="0.15">
      <c r="A52" s="189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ht="14" x14ac:dyDescent="0.15">
      <c r="A53" s="189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ht="14" x14ac:dyDescent="0.15">
      <c r="A54" s="189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ht="14" x14ac:dyDescent="0.15">
      <c r="A55" s="189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ht="14" x14ac:dyDescent="0.15">
      <c r="A56" s="189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ht="14" x14ac:dyDescent="0.15">
      <c r="A57" s="189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ht="14" x14ac:dyDescent="0.15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ht="14" x14ac:dyDescent="0.15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ht="14" x14ac:dyDescent="0.15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ht="14" x14ac:dyDescent="0.15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ht="14" x14ac:dyDescent="0.15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ht="14" x14ac:dyDescent="0.15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ht="14" x14ac:dyDescent="0.15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ht="14" x14ac:dyDescent="0.15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ht="14" x14ac:dyDescent="0.15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ht="14" x14ac:dyDescent="0.15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ht="14" x14ac:dyDescent="0.15">
      <c r="A68" s="189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ht="14" x14ac:dyDescent="0.15">
      <c r="A69" s="189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ht="14" x14ac:dyDescent="0.15">
      <c r="A70" s="189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ht="14" x14ac:dyDescent="0.15">
      <c r="A71" s="189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ht="14" x14ac:dyDescent="0.15">
      <c r="A72" s="189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ht="14" x14ac:dyDescent="0.15">
      <c r="A73" s="189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ht="14" x14ac:dyDescent="0.15">
      <c r="A74" s="189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ht="14" x14ac:dyDescent="0.15">
      <c r="A75" s="189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ht="14" x14ac:dyDescent="0.15">
      <c r="A76" s="189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ht="14" x14ac:dyDescent="0.15">
      <c r="A77" s="189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ht="14" x14ac:dyDescent="0.15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ht="14" x14ac:dyDescent="0.15">
      <c r="A79" s="189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ht="14" x14ac:dyDescent="0.15">
      <c r="A80" s="189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ht="14" x14ac:dyDescent="0.15">
      <c r="A81" s="189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ht="14" x14ac:dyDescent="0.15">
      <c r="A82" s="189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ht="14" x14ac:dyDescent="0.15">
      <c r="A83" s="189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ht="14" x14ac:dyDescent="0.15">
      <c r="A84" s="189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ht="14" x14ac:dyDescent="0.15">
      <c r="A85" s="189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ht="14" x14ac:dyDescent="0.15">
      <c r="A86" s="189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ht="14" x14ac:dyDescent="0.15">
      <c r="A87" s="189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ht="14" x14ac:dyDescent="0.15">
      <c r="A88" s="189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ht="14" x14ac:dyDescent="0.15">
      <c r="A89" s="189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ht="14" x14ac:dyDescent="0.15">
      <c r="A90" s="189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ht="14" x14ac:dyDescent="0.15">
      <c r="A91" s="189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ht="14" x14ac:dyDescent="0.15">
      <c r="A92" s="189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ht="14" x14ac:dyDescent="0.15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ht="14" x14ac:dyDescent="0.15">
      <c r="A94" s="189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ht="14" x14ac:dyDescent="0.15">
      <c r="A95" s="189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ht="14" x14ac:dyDescent="0.15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ht="14" x14ac:dyDescent="0.15">
      <c r="A97" s="189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ht="14" x14ac:dyDescent="0.15">
      <c r="A98" s="189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ht="14" x14ac:dyDescent="0.15">
      <c r="A99" s="189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ht="14" x14ac:dyDescent="0.15">
      <c r="A100" s="189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ht="14" x14ac:dyDescent="0.15">
      <c r="A101" s="189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ht="14" x14ac:dyDescent="0.15">
      <c r="A102" s="189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ht="14" x14ac:dyDescent="0.15">
      <c r="A103" s="189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ht="14" x14ac:dyDescent="0.15">
      <c r="A104" s="189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ht="14" x14ac:dyDescent="0.15">
      <c r="A105" s="189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ht="14" x14ac:dyDescent="0.15">
      <c r="A106" s="189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ht="14" x14ac:dyDescent="0.15">
      <c r="A107" s="189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ht="14" x14ac:dyDescent="0.15">
      <c r="A108" s="189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ht="14" x14ac:dyDescent="0.15">
      <c r="A109" s="189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ht="14" x14ac:dyDescent="0.15">
      <c r="A110" s="189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ht="14" x14ac:dyDescent="0.15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ht="14" x14ac:dyDescent="0.15">
      <c r="A112" s="189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ht="14" x14ac:dyDescent="0.15">
      <c r="A113" s="189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ht="14" x14ac:dyDescent="0.15">
      <c r="A114" s="189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ht="14" x14ac:dyDescent="0.15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ht="14" x14ac:dyDescent="0.15">
      <c r="A116" s="189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ht="14" x14ac:dyDescent="0.15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ht="14" x14ac:dyDescent="0.15">
      <c r="A118" s="189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ht="14" x14ac:dyDescent="0.15">
      <c r="A119" s="189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ht="14" x14ac:dyDescent="0.15">
      <c r="A120" s="189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ht="14" x14ac:dyDescent="0.15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ht="14" x14ac:dyDescent="0.15">
      <c r="A122" s="189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ht="14" x14ac:dyDescent="0.15">
      <c r="A123" s="189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ht="14" x14ac:dyDescent="0.15">
      <c r="A124" s="189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ht="14" x14ac:dyDescent="0.15">
      <c r="A125" s="189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ht="14" x14ac:dyDescent="0.15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ht="14" x14ac:dyDescent="0.15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ht="14" x14ac:dyDescent="0.15">
      <c r="A128" s="189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ht="14" x14ac:dyDescent="0.15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ht="14" x14ac:dyDescent="0.15">
      <c r="A130" s="189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ht="14" x14ac:dyDescent="0.15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ht="14" x14ac:dyDescent="0.15">
      <c r="A132" s="189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ht="14" x14ac:dyDescent="0.15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ht="14" x14ac:dyDescent="0.15">
      <c r="A134" s="189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ht="14" x14ac:dyDescent="0.15">
      <c r="A135" s="189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ht="14" x14ac:dyDescent="0.15">
      <c r="A136" s="189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ht="14" x14ac:dyDescent="0.15">
      <c r="A137" s="189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ht="14" x14ac:dyDescent="0.15">
      <c r="A138" s="189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ht="14" x14ac:dyDescent="0.15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ht="14" x14ac:dyDescent="0.15">
      <c r="A140" s="189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ht="14" x14ac:dyDescent="0.15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ht="14" x14ac:dyDescent="0.15">
      <c r="A142" s="189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ht="14" x14ac:dyDescent="0.15">
      <c r="A143" s="189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ht="14" x14ac:dyDescent="0.15">
      <c r="A144" s="189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ht="14" x14ac:dyDescent="0.15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ht="14" x14ac:dyDescent="0.15">
      <c r="A146" s="189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ht="14" x14ac:dyDescent="0.15">
      <c r="A147" s="189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ht="14" x14ac:dyDescent="0.15">
      <c r="A148" s="189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ht="14" x14ac:dyDescent="0.15">
      <c r="A149" s="189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ht="14" x14ac:dyDescent="0.15">
      <c r="A150" s="189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ht="14" x14ac:dyDescent="0.15">
      <c r="A151" s="189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ht="14" x14ac:dyDescent="0.15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ht="14" x14ac:dyDescent="0.15">
      <c r="A153" s="189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ht="14" x14ac:dyDescent="0.15">
      <c r="A154" s="189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ht="14" x14ac:dyDescent="0.15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ht="14" x14ac:dyDescent="0.15">
      <c r="A156" s="189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ht="14" x14ac:dyDescent="0.15">
      <c r="A157" s="189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ht="14" x14ac:dyDescent="0.15">
      <c r="A158" s="189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ht="14" x14ac:dyDescent="0.15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ht="14" x14ac:dyDescent="0.15">
      <c r="A160" s="189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ht="14" x14ac:dyDescent="0.15">
      <c r="A161" s="189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ht="14" x14ac:dyDescent="0.15">
      <c r="A162" s="189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ht="14" x14ac:dyDescent="0.15">
      <c r="A163" s="189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ht="14" x14ac:dyDescent="0.15">
      <c r="A164" s="189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ht="14" x14ac:dyDescent="0.15">
      <c r="A165" s="189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ht="14" x14ac:dyDescent="0.15">
      <c r="A166" s="189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ht="14" x14ac:dyDescent="0.15">
      <c r="A167" s="189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ht="14" x14ac:dyDescent="0.15">
      <c r="A168" s="189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ht="14" x14ac:dyDescent="0.15">
      <c r="A169" s="189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ht="14" x14ac:dyDescent="0.15">
      <c r="A170" s="189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ht="14" x14ac:dyDescent="0.15">
      <c r="A171" s="189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ht="14" x14ac:dyDescent="0.15">
      <c r="A172" s="189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ht="14" x14ac:dyDescent="0.15">
      <c r="A173" s="189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ht="14" x14ac:dyDescent="0.15">
      <c r="A174" s="189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ht="14" x14ac:dyDescent="0.15">
      <c r="A175" s="189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ht="14" x14ac:dyDescent="0.15">
      <c r="A176" s="189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ht="14" x14ac:dyDescent="0.15">
      <c r="A177" s="189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ht="14" x14ac:dyDescent="0.15">
      <c r="A178" s="189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ht="14" x14ac:dyDescent="0.15">
      <c r="A179" s="189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ht="14" x14ac:dyDescent="0.15">
      <c r="A180" s="189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ht="14" x14ac:dyDescent="0.15">
      <c r="A181" s="189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ht="14" x14ac:dyDescent="0.15">
      <c r="A182" s="189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ht="14" x14ac:dyDescent="0.15">
      <c r="A183" s="189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ht="14" x14ac:dyDescent="0.15">
      <c r="A184" s="189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ht="14" x14ac:dyDescent="0.15">
      <c r="A185" s="189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ht="14" x14ac:dyDescent="0.15">
      <c r="A186" s="189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ht="14" x14ac:dyDescent="0.15">
      <c r="A187" s="189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ht="14" x14ac:dyDescent="0.15">
      <c r="A188" s="189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ht="14" x14ac:dyDescent="0.15">
      <c r="A189" s="189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ht="14" x14ac:dyDescent="0.15">
      <c r="A190" s="189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ht="14" x14ac:dyDescent="0.15">
      <c r="A191" s="189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ht="14" x14ac:dyDescent="0.15">
      <c r="A192" s="189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ht="14" x14ac:dyDescent="0.15">
      <c r="A193" s="189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ht="14" x14ac:dyDescent="0.15">
      <c r="A194" s="189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ht="14" x14ac:dyDescent="0.15">
      <c r="A195" s="189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ht="14" x14ac:dyDescent="0.15">
      <c r="A196" s="189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ht="14" x14ac:dyDescent="0.15">
      <c r="A197" s="189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ht="14" x14ac:dyDescent="0.15">
      <c r="A198" s="189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ht="14" x14ac:dyDescent="0.15">
      <c r="A199" s="189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ht="14" x14ac:dyDescent="0.15">
      <c r="A200" s="189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ht="14" x14ac:dyDescent="0.15">
      <c r="A201" s="189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ht="14" x14ac:dyDescent="0.15">
      <c r="A202" s="189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ht="14" x14ac:dyDescent="0.15">
      <c r="A203" s="189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ht="14" x14ac:dyDescent="0.15">
      <c r="A204" s="189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ht="14" x14ac:dyDescent="0.15">
      <c r="A205" s="189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ht="14" x14ac:dyDescent="0.15">
      <c r="A206" s="189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ht="14" x14ac:dyDescent="0.15">
      <c r="A207" s="189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ht="14" x14ac:dyDescent="0.15">
      <c r="A208" s="189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ht="14" x14ac:dyDescent="0.15">
      <c r="A209" s="189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ht="14" x14ac:dyDescent="0.15">
      <c r="A210" s="189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ht="14" x14ac:dyDescent="0.15">
      <c r="A211" s="189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ht="14" x14ac:dyDescent="0.15">
      <c r="A212" s="189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ht="14" x14ac:dyDescent="0.15">
      <c r="A213" s="189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ht="14" x14ac:dyDescent="0.15">
      <c r="A214" s="189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ht="14" x14ac:dyDescent="0.15">
      <c r="A215" s="189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ht="14" x14ac:dyDescent="0.15">
      <c r="A216" s="189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ht="14" x14ac:dyDescent="0.15">
      <c r="A217" s="189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ht="14" x14ac:dyDescent="0.15">
      <c r="A218" s="189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ht="14" x14ac:dyDescent="0.15">
      <c r="A219" s="189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ht="14" x14ac:dyDescent="0.15">
      <c r="A220" s="189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ht="14" x14ac:dyDescent="0.15">
      <c r="A221" s="189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ht="14" x14ac:dyDescent="0.15">
      <c r="A222" s="189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ht="14" x14ac:dyDescent="0.15">
      <c r="A223" s="189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ht="14" x14ac:dyDescent="0.15">
      <c r="A224" s="189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ht="14" x14ac:dyDescent="0.15">
      <c r="A225" s="189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ht="14" x14ac:dyDescent="0.15">
      <c r="A226" s="189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ht="14" x14ac:dyDescent="0.15">
      <c r="A227" s="189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ht="14" x14ac:dyDescent="0.15">
      <c r="A228" s="189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ht="14" x14ac:dyDescent="0.15">
      <c r="A229" s="189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ht="14" x14ac:dyDescent="0.15">
      <c r="A230" s="189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ht="14" x14ac:dyDescent="0.15">
      <c r="A231" s="189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ht="14" x14ac:dyDescent="0.15">
      <c r="A232" s="189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ht="14" x14ac:dyDescent="0.15">
      <c r="A233" s="189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ht="14" x14ac:dyDescent="0.15">
      <c r="A234" s="189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ht="14" x14ac:dyDescent="0.15">
      <c r="A235" s="189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ht="14" x14ac:dyDescent="0.15">
      <c r="A236" s="189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ht="14" x14ac:dyDescent="0.15">
      <c r="A237" s="189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ht="14" x14ac:dyDescent="0.15">
      <c r="A238" s="189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ht="14" x14ac:dyDescent="0.15">
      <c r="A239" s="189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ht="14" x14ac:dyDescent="0.15">
      <c r="A240" s="189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ht="14" x14ac:dyDescent="0.15">
      <c r="A241" s="189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ht="14" x14ac:dyDescent="0.15">
      <c r="A242" s="189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ht="14" x14ac:dyDescent="0.15">
      <c r="A243" s="189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ht="14" x14ac:dyDescent="0.15">
      <c r="A244" s="189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ht="14" x14ac:dyDescent="0.15">
      <c r="A245" s="189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ht="14" x14ac:dyDescent="0.15">
      <c r="A246" s="189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ht="14" x14ac:dyDescent="0.15">
      <c r="A247" s="189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ht="14" x14ac:dyDescent="0.15">
      <c r="A248" s="189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ht="14" x14ac:dyDescent="0.15">
      <c r="A249" s="189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ht="14" x14ac:dyDescent="0.15">
      <c r="A250" s="189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ht="14" x14ac:dyDescent="0.15">
      <c r="A251" s="189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ht="14" x14ac:dyDescent="0.15">
      <c r="A252" s="189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ht="14" x14ac:dyDescent="0.15">
      <c r="A253" s="189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ht="14" x14ac:dyDescent="0.15">
      <c r="A254" s="189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ht="14" x14ac:dyDescent="0.15">
      <c r="A255" s="189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ht="14" x14ac:dyDescent="0.15">
      <c r="A256" s="189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ht="14" x14ac:dyDescent="0.15">
      <c r="A257" s="189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ht="14" x14ac:dyDescent="0.15">
      <c r="A258" s="189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ht="14" x14ac:dyDescent="0.15">
      <c r="A259" s="189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ht="14" x14ac:dyDescent="0.15">
      <c r="A260" s="189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ht="14" x14ac:dyDescent="0.15">
      <c r="A261" s="189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ht="14" x14ac:dyDescent="0.15">
      <c r="A262" s="189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ht="14" x14ac:dyDescent="0.15">
      <c r="A263" s="189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ht="14" x14ac:dyDescent="0.15">
      <c r="A264" s="189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ht="14" x14ac:dyDescent="0.15">
      <c r="A265" s="189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ht="14" x14ac:dyDescent="0.15">
      <c r="A266" s="189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ht="14" x14ac:dyDescent="0.15">
      <c r="A267" s="189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ht="14" x14ac:dyDescent="0.15">
      <c r="A268" s="189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ht="14" x14ac:dyDescent="0.15">
      <c r="A269" s="189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ht="14" x14ac:dyDescent="0.15">
      <c r="A270" s="189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ht="14" x14ac:dyDescent="0.15">
      <c r="A271" s="189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ht="14" x14ac:dyDescent="0.15">
      <c r="A272" s="189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ht="14" x14ac:dyDescent="0.15">
      <c r="A273" s="189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ht="14" x14ac:dyDescent="0.15">
      <c r="A274" s="189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ht="14" x14ac:dyDescent="0.15">
      <c r="A275" s="189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ht="14" x14ac:dyDescent="0.15">
      <c r="A276" s="189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ht="14" x14ac:dyDescent="0.15">
      <c r="A277" s="189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ht="14" x14ac:dyDescent="0.15">
      <c r="A278" s="189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ht="14" x14ac:dyDescent="0.15">
      <c r="A279" s="189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ht="14" x14ac:dyDescent="0.15">
      <c r="A280" s="189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ht="14" x14ac:dyDescent="0.15">
      <c r="A281" s="189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ht="14" x14ac:dyDescent="0.15">
      <c r="A282" s="189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ht="14" x14ac:dyDescent="0.15">
      <c r="A283" s="189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ht="14" x14ac:dyDescent="0.15">
      <c r="A284" s="189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ht="14" x14ac:dyDescent="0.15">
      <c r="A285" s="189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ht="14" x14ac:dyDescent="0.15">
      <c r="A286" s="189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ht="14" x14ac:dyDescent="0.15">
      <c r="A287" s="189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ht="14" x14ac:dyDescent="0.15">
      <c r="A288" s="189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ht="14" x14ac:dyDescent="0.15">
      <c r="A289" s="189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ht="14" x14ac:dyDescent="0.15">
      <c r="A290" s="189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ht="14" x14ac:dyDescent="0.15">
      <c r="A291" s="189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ht="14" x14ac:dyDescent="0.15">
      <c r="A292" s="189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ht="14" x14ac:dyDescent="0.15">
      <c r="A293" s="189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ht="14" x14ac:dyDescent="0.15">
      <c r="A294" s="189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ht="14" x14ac:dyDescent="0.15">
      <c r="A295" s="189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ht="14" x14ac:dyDescent="0.15">
      <c r="A296" s="189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ht="14" x14ac:dyDescent="0.15">
      <c r="A297" s="189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ht="14" x14ac:dyDescent="0.15">
      <c r="A298" s="189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ht="14" x14ac:dyDescent="0.15">
      <c r="A299" s="189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ht="14" x14ac:dyDescent="0.15">
      <c r="A300" s="189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  <row r="301" spans="1:52" ht="14" x14ac:dyDescent="0.15">
      <c r="A301" s="189"/>
      <c r="B301" s="189"/>
      <c r="C301" s="189"/>
      <c r="D301" s="189"/>
      <c r="E301" s="189"/>
      <c r="F301" s="189"/>
      <c r="G301" s="189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</row>
    <row r="302" spans="1:52" ht="14" x14ac:dyDescent="0.15">
      <c r="A302" s="189"/>
      <c r="B302" s="189"/>
      <c r="C302" s="189"/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</row>
    <row r="303" spans="1:52" ht="14" x14ac:dyDescent="0.15">
      <c r="A303" s="189"/>
      <c r="B303" s="189"/>
      <c r="C303" s="189"/>
      <c r="D303" s="189"/>
      <c r="E303" s="189"/>
      <c r="F303" s="189"/>
      <c r="G303" s="189"/>
      <c r="H303" s="189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</row>
    <row r="304" spans="1:52" ht="14" x14ac:dyDescent="0.15">
      <c r="A304" s="189"/>
      <c r="B304" s="189"/>
      <c r="C304" s="189"/>
      <c r="D304" s="189"/>
      <c r="E304" s="189"/>
      <c r="F304" s="189"/>
      <c r="G304" s="189"/>
      <c r="H304" s="189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</row>
    <row r="305" spans="1:52" ht="14" x14ac:dyDescent="0.15">
      <c r="A305" s="189"/>
      <c r="B305" s="189"/>
      <c r="C305" s="189"/>
      <c r="D305" s="189"/>
      <c r="E305" s="189"/>
      <c r="F305" s="189"/>
      <c r="G305" s="189"/>
      <c r="H305" s="189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</row>
    <row r="306" spans="1:52" ht="14" x14ac:dyDescent="0.15">
      <c r="A306" s="189"/>
      <c r="B306" s="189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</row>
    <row r="307" spans="1:52" ht="14" x14ac:dyDescent="0.15">
      <c r="A307" s="189"/>
      <c r="B307" s="189"/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</row>
    <row r="308" spans="1:52" ht="14" x14ac:dyDescent="0.15">
      <c r="A308" s="189"/>
      <c r="B308" s="189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</row>
    <row r="309" spans="1:52" ht="14" x14ac:dyDescent="0.15">
      <c r="A309" s="189"/>
      <c r="B309" s="189"/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</row>
    <row r="310" spans="1:52" ht="14" x14ac:dyDescent="0.15">
      <c r="A310" s="189"/>
      <c r="B310" s="189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</row>
    <row r="311" spans="1:52" ht="14" x14ac:dyDescent="0.15">
      <c r="A311" s="189"/>
      <c r="B311" s="189"/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</row>
    <row r="312" spans="1:52" ht="14" x14ac:dyDescent="0.15">
      <c r="A312" s="189"/>
      <c r="B312" s="189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</row>
    <row r="313" spans="1:52" ht="14" x14ac:dyDescent="0.15">
      <c r="A313" s="189"/>
      <c r="B313" s="189"/>
      <c r="C313" s="189"/>
      <c r="D313" s="189"/>
      <c r="E313" s="189"/>
      <c r="F313" s="189"/>
      <c r="G313" s="189"/>
      <c r="H313" s="189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</row>
    <row r="314" spans="1:52" ht="14" x14ac:dyDescent="0.15">
      <c r="A314" s="189"/>
      <c r="B314" s="189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</row>
    <row r="315" spans="1:52" ht="14" x14ac:dyDescent="0.15">
      <c r="A315" s="189"/>
      <c r="B315" s="189"/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</row>
    <row r="316" spans="1:52" ht="14" x14ac:dyDescent="0.15">
      <c r="A316" s="189"/>
      <c r="B316" s="189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</row>
    <row r="317" spans="1:52" ht="14" x14ac:dyDescent="0.15">
      <c r="A317" s="189"/>
      <c r="B317" s="189"/>
      <c r="C317" s="189"/>
      <c r="D317" s="189"/>
      <c r="E317" s="189"/>
      <c r="F317" s="189"/>
      <c r="G317" s="189"/>
      <c r="H317" s="189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</row>
    <row r="318" spans="1:52" ht="14" x14ac:dyDescent="0.15">
      <c r="A318" s="189"/>
      <c r="B318" s="189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</row>
    <row r="319" spans="1:52" ht="14" x14ac:dyDescent="0.15">
      <c r="A319" s="189"/>
      <c r="B319" s="189"/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</row>
    <row r="320" spans="1:52" ht="14" x14ac:dyDescent="0.15">
      <c r="A320" s="189"/>
      <c r="B320" s="189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</row>
    <row r="321" spans="1:52" ht="14" x14ac:dyDescent="0.15">
      <c r="A321" s="189"/>
      <c r="B321" s="189"/>
      <c r="C321" s="189"/>
      <c r="D321" s="189"/>
      <c r="E321" s="189"/>
      <c r="F321" s="189"/>
      <c r="G321" s="189"/>
      <c r="H321" s="189"/>
      <c r="I321" s="189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</row>
    <row r="322" spans="1:52" ht="14" x14ac:dyDescent="0.15">
      <c r="A322" s="189"/>
      <c r="B322" s="189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</row>
    <row r="323" spans="1:52" ht="14" x14ac:dyDescent="0.15">
      <c r="A323" s="189"/>
      <c r="B323" s="189"/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</row>
    <row r="324" spans="1:52" ht="14" x14ac:dyDescent="0.15">
      <c r="A324" s="189"/>
      <c r="B324" s="189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</row>
    <row r="325" spans="1:52" ht="14" x14ac:dyDescent="0.15">
      <c r="A325" s="189"/>
      <c r="B325" s="189"/>
      <c r="C325" s="189"/>
      <c r="D325" s="189"/>
      <c r="E325" s="189"/>
      <c r="F325" s="189"/>
      <c r="G325" s="189"/>
      <c r="H325" s="189"/>
      <c r="I325" s="189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</row>
    <row r="326" spans="1:52" ht="14" x14ac:dyDescent="0.15">
      <c r="A326" s="189"/>
      <c r="B326" s="189"/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</row>
    <row r="327" spans="1:52" ht="14" x14ac:dyDescent="0.15">
      <c r="A327" s="189"/>
      <c r="B327" s="189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</row>
    <row r="328" spans="1:52" ht="14" x14ac:dyDescent="0.15">
      <c r="A328" s="189"/>
      <c r="B328" s="189"/>
      <c r="C328" s="189"/>
      <c r="D328" s="189"/>
      <c r="E328" s="189"/>
      <c r="F328" s="189"/>
      <c r="G328" s="189"/>
      <c r="H328" s="189"/>
      <c r="I328" s="189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</row>
    <row r="329" spans="1:52" ht="14" x14ac:dyDescent="0.15">
      <c r="A329" s="189"/>
      <c r="B329" s="189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</row>
    <row r="330" spans="1:52" ht="14" x14ac:dyDescent="0.15">
      <c r="A330" s="189"/>
      <c r="B330" s="189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</row>
    <row r="331" spans="1:52" ht="14" x14ac:dyDescent="0.15">
      <c r="A331" s="189"/>
      <c r="B331" s="189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</row>
    <row r="332" spans="1:52" ht="14" x14ac:dyDescent="0.15">
      <c r="A332" s="189"/>
      <c r="B332" s="189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</row>
    <row r="333" spans="1:52" ht="14" x14ac:dyDescent="0.15">
      <c r="A333" s="189"/>
      <c r="B333" s="189"/>
      <c r="C333" s="189"/>
      <c r="D333" s="189"/>
      <c r="E333" s="189"/>
      <c r="F333" s="189"/>
      <c r="G333" s="189"/>
      <c r="H333" s="189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</row>
    <row r="334" spans="1:52" ht="14" x14ac:dyDescent="0.15">
      <c r="A334" s="189"/>
      <c r="B334" s="189"/>
      <c r="C334" s="189"/>
      <c r="D334" s="189"/>
      <c r="E334" s="189"/>
      <c r="F334" s="189"/>
      <c r="G334" s="189"/>
      <c r="H334" s="189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</row>
    <row r="335" spans="1:52" ht="14" x14ac:dyDescent="0.15">
      <c r="A335" s="189"/>
      <c r="B335" s="189"/>
      <c r="C335" s="189"/>
      <c r="D335" s="189"/>
      <c r="E335" s="189"/>
      <c r="F335" s="189"/>
      <c r="G335" s="189"/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</row>
    <row r="336" spans="1:52" ht="14" x14ac:dyDescent="0.15">
      <c r="A336" s="189"/>
      <c r="B336" s="189"/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</row>
    <row r="337" spans="1:52" ht="14" x14ac:dyDescent="0.15">
      <c r="A337" s="189"/>
      <c r="B337" s="189"/>
      <c r="C337" s="189"/>
      <c r="D337" s="189"/>
      <c r="E337" s="189"/>
      <c r="F337" s="189"/>
      <c r="G337" s="189"/>
      <c r="H337" s="189"/>
      <c r="I337" s="189"/>
      <c r="J337" s="189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</row>
    <row r="338" spans="1:52" ht="14" x14ac:dyDescent="0.15">
      <c r="A338" s="189"/>
      <c r="B338" s="189"/>
      <c r="C338" s="189"/>
      <c r="D338" s="189"/>
      <c r="E338" s="189"/>
      <c r="F338" s="189"/>
      <c r="G338" s="189"/>
      <c r="H338" s="189"/>
      <c r="I338" s="189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</row>
    <row r="339" spans="1:52" ht="14" x14ac:dyDescent="0.15">
      <c r="A339" s="189"/>
      <c r="B339" s="189"/>
      <c r="C339" s="189"/>
      <c r="D339" s="189"/>
      <c r="E339" s="189"/>
      <c r="F339" s="189"/>
      <c r="G339" s="189"/>
      <c r="H339" s="189"/>
      <c r="I339" s="189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</row>
    <row r="340" spans="1:52" ht="14" x14ac:dyDescent="0.15">
      <c r="A340" s="189"/>
      <c r="B340" s="189"/>
      <c r="C340" s="189"/>
      <c r="D340" s="189"/>
      <c r="E340" s="189"/>
      <c r="F340" s="189"/>
      <c r="G340" s="189"/>
      <c r="H340" s="189"/>
      <c r="I340" s="189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</row>
    <row r="341" spans="1:52" ht="14" x14ac:dyDescent="0.15">
      <c r="A341" s="189"/>
      <c r="B341" s="189"/>
      <c r="C341" s="189"/>
      <c r="D341" s="189"/>
      <c r="E341" s="189"/>
      <c r="F341" s="189"/>
      <c r="G341" s="189"/>
      <c r="H341" s="189"/>
      <c r="I341" s="189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</row>
    <row r="342" spans="1:52" ht="14" x14ac:dyDescent="0.15">
      <c r="A342" s="189"/>
      <c r="B342" s="189"/>
      <c r="C342" s="189"/>
      <c r="D342" s="189"/>
      <c r="E342" s="189"/>
      <c r="F342" s="189"/>
      <c r="G342" s="189"/>
      <c r="H342" s="189"/>
      <c r="I342" s="189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</row>
    <row r="343" spans="1:52" ht="14" x14ac:dyDescent="0.15">
      <c r="A343" s="189"/>
      <c r="B343" s="189"/>
      <c r="C343" s="189"/>
      <c r="D343" s="189"/>
      <c r="E343" s="189"/>
      <c r="F343" s="189"/>
      <c r="G343" s="189"/>
      <c r="H343" s="189"/>
      <c r="I343" s="189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</row>
    <row r="344" spans="1:52" ht="14" x14ac:dyDescent="0.15">
      <c r="A344" s="189"/>
      <c r="B344" s="189"/>
      <c r="C344" s="189"/>
      <c r="D344" s="189"/>
      <c r="E344" s="189"/>
      <c r="F344" s="189"/>
      <c r="G344" s="189"/>
      <c r="H344" s="189"/>
      <c r="I344" s="189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</row>
    <row r="345" spans="1:52" ht="14" x14ac:dyDescent="0.15">
      <c r="A345" s="189"/>
      <c r="B345" s="189"/>
      <c r="C345" s="189"/>
      <c r="D345" s="189"/>
      <c r="E345" s="189"/>
      <c r="F345" s="189"/>
      <c r="G345" s="189"/>
      <c r="H345" s="189"/>
      <c r="I345" s="189"/>
      <c r="J345" s="189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</row>
    <row r="346" spans="1:52" ht="14" x14ac:dyDescent="0.15">
      <c r="A346" s="189"/>
      <c r="B346" s="189"/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</row>
    <row r="347" spans="1:52" ht="14" x14ac:dyDescent="0.15">
      <c r="A347" s="189"/>
      <c r="B347" s="189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</row>
    <row r="348" spans="1:52" ht="14" x14ac:dyDescent="0.15">
      <c r="A348" s="189"/>
      <c r="B348" s="189"/>
      <c r="C348" s="189"/>
      <c r="D348" s="189"/>
      <c r="E348" s="189"/>
      <c r="F348" s="189"/>
      <c r="G348" s="189"/>
      <c r="H348" s="189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</row>
    <row r="349" spans="1:52" ht="14" x14ac:dyDescent="0.15">
      <c r="A349" s="189"/>
      <c r="B349" s="189"/>
      <c r="C349" s="189"/>
      <c r="D349" s="189"/>
      <c r="E349" s="189"/>
      <c r="F349" s="189"/>
      <c r="G349" s="189"/>
      <c r="H349" s="189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</row>
    <row r="350" spans="1:52" ht="14" x14ac:dyDescent="0.15">
      <c r="A350" s="189"/>
      <c r="B350" s="189"/>
      <c r="C350" s="189"/>
      <c r="D350" s="189"/>
      <c r="E350" s="189"/>
      <c r="F350" s="189"/>
      <c r="G350" s="189"/>
      <c r="H350" s="189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</row>
    <row r="351" spans="1:52" ht="14" x14ac:dyDescent="0.15">
      <c r="A351" s="189"/>
      <c r="B351" s="189"/>
      <c r="C351" s="189"/>
      <c r="D351" s="189"/>
      <c r="E351" s="189"/>
      <c r="F351" s="189"/>
      <c r="G351" s="189"/>
      <c r="H351" s="189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</row>
    <row r="352" spans="1:52" ht="14" x14ac:dyDescent="0.15">
      <c r="A352" s="189"/>
      <c r="B352" s="189"/>
      <c r="C352" s="189"/>
      <c r="D352" s="189"/>
      <c r="E352" s="189"/>
      <c r="F352" s="189"/>
      <c r="G352" s="189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</row>
    <row r="353" spans="1:52" ht="14" x14ac:dyDescent="0.15">
      <c r="A353" s="189"/>
      <c r="B353" s="189"/>
      <c r="C353" s="189"/>
      <c r="D353" s="189"/>
      <c r="E353" s="189"/>
      <c r="F353" s="189"/>
      <c r="G353" s="189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</row>
    <row r="354" spans="1:52" ht="14" x14ac:dyDescent="0.15">
      <c r="A354" s="189"/>
      <c r="B354" s="189"/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</row>
    <row r="355" spans="1:52" ht="14" x14ac:dyDescent="0.15">
      <c r="A355" s="189"/>
      <c r="B355" s="189"/>
      <c r="C355" s="189"/>
      <c r="D355" s="189"/>
      <c r="E355" s="189"/>
      <c r="F355" s="189"/>
      <c r="G355" s="189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</row>
    <row r="356" spans="1:52" ht="14" x14ac:dyDescent="0.15">
      <c r="A356" s="189"/>
      <c r="B356" s="189"/>
      <c r="C356" s="189"/>
      <c r="D356" s="189"/>
      <c r="E356" s="189"/>
      <c r="F356" s="189"/>
      <c r="G356" s="189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</row>
    <row r="357" spans="1:52" ht="14" x14ac:dyDescent="0.15">
      <c r="A357" s="189"/>
      <c r="B357" s="189"/>
      <c r="C357" s="189"/>
      <c r="D357" s="189"/>
      <c r="E357" s="189"/>
      <c r="F357" s="189"/>
      <c r="G357" s="189"/>
      <c r="H357" s="189"/>
      <c r="I357" s="189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</row>
    <row r="358" spans="1:52" ht="14" x14ac:dyDescent="0.15">
      <c r="A358" s="189"/>
      <c r="B358" s="189"/>
      <c r="C358" s="189"/>
      <c r="D358" s="189"/>
      <c r="E358" s="189"/>
      <c r="F358" s="189"/>
      <c r="G358" s="189"/>
      <c r="H358" s="189"/>
      <c r="I358" s="189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</row>
    <row r="359" spans="1:52" ht="14" x14ac:dyDescent="0.15">
      <c r="A359" s="189"/>
      <c r="B359" s="189"/>
      <c r="C359" s="189"/>
      <c r="D359" s="189"/>
      <c r="E359" s="189"/>
      <c r="F359" s="189"/>
      <c r="G359" s="189"/>
      <c r="H359" s="189"/>
      <c r="I359" s="189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</row>
    <row r="360" spans="1:52" ht="14" x14ac:dyDescent="0.15">
      <c r="A360" s="189"/>
      <c r="B360" s="189"/>
      <c r="C360" s="189"/>
      <c r="D360" s="189"/>
      <c r="E360" s="189"/>
      <c r="F360" s="189"/>
      <c r="G360" s="189"/>
      <c r="H360" s="189"/>
      <c r="I360" s="189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</row>
    <row r="361" spans="1:52" ht="14" x14ac:dyDescent="0.15">
      <c r="A361" s="189"/>
      <c r="B361" s="189"/>
      <c r="C361" s="189"/>
      <c r="D361" s="189"/>
      <c r="E361" s="189"/>
      <c r="F361" s="189"/>
      <c r="G361" s="189"/>
      <c r="H361" s="189"/>
      <c r="I361" s="189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</row>
    <row r="362" spans="1:52" ht="14" x14ac:dyDescent="0.15">
      <c r="A362" s="189"/>
      <c r="B362" s="189"/>
      <c r="C362" s="189"/>
      <c r="D362" s="189"/>
      <c r="E362" s="189"/>
      <c r="F362" s="189"/>
      <c r="G362" s="189"/>
      <c r="H362" s="189"/>
      <c r="I362" s="189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</row>
    <row r="363" spans="1:52" ht="14" x14ac:dyDescent="0.15">
      <c r="A363" s="189"/>
      <c r="B363" s="189"/>
      <c r="C363" s="189"/>
      <c r="D363" s="189"/>
      <c r="E363" s="189"/>
      <c r="F363" s="189"/>
      <c r="G363" s="189"/>
      <c r="H363" s="189"/>
      <c r="I363" s="189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</row>
    <row r="364" spans="1:52" ht="14" x14ac:dyDescent="0.15">
      <c r="A364" s="189"/>
      <c r="B364" s="189"/>
      <c r="C364" s="189"/>
      <c r="D364" s="189"/>
      <c r="E364" s="189"/>
      <c r="F364" s="189"/>
      <c r="G364" s="189"/>
      <c r="H364" s="189"/>
      <c r="I364" s="189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</row>
    <row r="365" spans="1:52" ht="14" x14ac:dyDescent="0.15">
      <c r="A365" s="189"/>
      <c r="B365" s="189"/>
      <c r="C365" s="189"/>
      <c r="D365" s="189"/>
      <c r="E365" s="189"/>
      <c r="F365" s="189"/>
      <c r="G365" s="189"/>
      <c r="H365" s="189"/>
      <c r="I365" s="189"/>
      <c r="J365" s="189"/>
      <c r="K365" s="189"/>
      <c r="L365" s="189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</row>
    <row r="366" spans="1:52" ht="14" x14ac:dyDescent="0.15">
      <c r="A366" s="189"/>
      <c r="B366" s="189"/>
      <c r="C366" s="189"/>
      <c r="D366" s="189"/>
      <c r="E366" s="189"/>
      <c r="F366" s="189"/>
      <c r="G366" s="189"/>
      <c r="H366" s="189"/>
      <c r="I366" s="189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</row>
    <row r="367" spans="1:52" ht="14" x14ac:dyDescent="0.15">
      <c r="A367" s="189"/>
      <c r="B367" s="189"/>
      <c r="C367" s="189"/>
      <c r="D367" s="189"/>
      <c r="E367" s="189"/>
      <c r="F367" s="189"/>
      <c r="G367" s="189"/>
      <c r="H367" s="189"/>
      <c r="I367" s="189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</row>
    <row r="368" spans="1:52" ht="14" x14ac:dyDescent="0.15">
      <c r="A368" s="189"/>
      <c r="B368" s="189"/>
      <c r="C368" s="189"/>
      <c r="D368" s="189"/>
      <c r="E368" s="189"/>
      <c r="F368" s="189"/>
      <c r="G368" s="189"/>
      <c r="H368" s="189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</row>
    <row r="369" spans="1:52" ht="14" x14ac:dyDescent="0.15">
      <c r="A369" s="189"/>
      <c r="B369" s="189"/>
      <c r="C369" s="189"/>
      <c r="D369" s="189"/>
      <c r="E369" s="189"/>
      <c r="F369" s="189"/>
      <c r="G369" s="189"/>
      <c r="H369" s="189"/>
      <c r="I369" s="189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</row>
    <row r="370" spans="1:52" ht="14" x14ac:dyDescent="0.15">
      <c r="A370" s="189"/>
      <c r="B370" s="189"/>
      <c r="C370" s="189"/>
      <c r="D370" s="189"/>
      <c r="E370" s="189"/>
      <c r="F370" s="189"/>
      <c r="G370" s="189"/>
      <c r="H370" s="189"/>
      <c r="I370" s="189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</row>
    <row r="371" spans="1:52" ht="14" x14ac:dyDescent="0.15">
      <c r="A371" s="189"/>
      <c r="B371" s="189"/>
      <c r="C371" s="189"/>
      <c r="D371" s="189"/>
      <c r="E371" s="189"/>
      <c r="F371" s="189"/>
      <c r="G371" s="189"/>
      <c r="H371" s="189"/>
      <c r="I371" s="189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</row>
    <row r="372" spans="1:52" ht="14" x14ac:dyDescent="0.15">
      <c r="A372" s="189"/>
      <c r="B372" s="189"/>
      <c r="C372" s="189"/>
      <c r="D372" s="189"/>
      <c r="E372" s="189"/>
      <c r="F372" s="189"/>
      <c r="G372" s="189"/>
      <c r="H372" s="189"/>
      <c r="I372" s="189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</row>
    <row r="373" spans="1:52" ht="14" x14ac:dyDescent="0.15">
      <c r="A373" s="189"/>
      <c r="B373" s="189"/>
      <c r="C373" s="189"/>
      <c r="D373" s="189"/>
      <c r="E373" s="189"/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</row>
    <row r="374" spans="1:52" ht="14" x14ac:dyDescent="0.15">
      <c r="A374" s="189"/>
      <c r="B374" s="189"/>
      <c r="C374" s="189"/>
      <c r="D374" s="189"/>
      <c r="E374" s="189"/>
      <c r="F374" s="189"/>
      <c r="G374" s="189"/>
      <c r="H374" s="189"/>
      <c r="I374" s="189"/>
      <c r="J374" s="189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</row>
    <row r="375" spans="1:52" ht="14" x14ac:dyDescent="0.15">
      <c r="A375" s="189"/>
      <c r="B375" s="189"/>
      <c r="C375" s="189"/>
      <c r="D375" s="189"/>
      <c r="E375" s="189"/>
      <c r="F375" s="189"/>
      <c r="G375" s="189"/>
      <c r="H375" s="189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</row>
    <row r="376" spans="1:52" ht="14" x14ac:dyDescent="0.15">
      <c r="A376" s="189"/>
      <c r="B376" s="189"/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</row>
    <row r="377" spans="1:52" ht="14" x14ac:dyDescent="0.15">
      <c r="A377" s="189"/>
      <c r="B377" s="189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</row>
    <row r="378" spans="1:52" ht="14" x14ac:dyDescent="0.15">
      <c r="A378" s="189"/>
      <c r="B378" s="189"/>
      <c r="C378" s="189"/>
      <c r="D378" s="189"/>
      <c r="E378" s="189"/>
      <c r="F378" s="189"/>
      <c r="G378" s="189"/>
      <c r="H378" s="189"/>
      <c r="I378" s="189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</row>
    <row r="379" spans="1:52" ht="14" x14ac:dyDescent="0.15">
      <c r="A379" s="189"/>
      <c r="B379" s="189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</row>
    <row r="380" spans="1:52" ht="14" x14ac:dyDescent="0.15">
      <c r="A380" s="189"/>
      <c r="B380" s="189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</row>
    <row r="381" spans="1:52" ht="14" x14ac:dyDescent="0.15">
      <c r="A381" s="189"/>
      <c r="B381" s="189"/>
      <c r="C381" s="189"/>
      <c r="D381" s="189"/>
      <c r="E381" s="189"/>
      <c r="F381" s="189"/>
      <c r="G381" s="189"/>
      <c r="H381" s="189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</row>
    <row r="382" spans="1:52" ht="14" x14ac:dyDescent="0.15">
      <c r="A382" s="189"/>
      <c r="B382" s="189"/>
      <c r="C382" s="189"/>
      <c r="D382" s="189"/>
      <c r="E382" s="189"/>
      <c r="F382" s="189"/>
      <c r="G382" s="189"/>
      <c r="H382" s="189"/>
      <c r="I382" s="189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</row>
    <row r="383" spans="1:52" ht="14" x14ac:dyDescent="0.15">
      <c r="A383" s="189"/>
      <c r="B383" s="189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</row>
    <row r="384" spans="1:52" ht="14" x14ac:dyDescent="0.15">
      <c r="A384" s="189"/>
      <c r="B384" s="189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</row>
    <row r="385" spans="1:52" ht="14" x14ac:dyDescent="0.15">
      <c r="A385" s="189"/>
      <c r="B385" s="189"/>
      <c r="C385" s="189"/>
      <c r="D385" s="189"/>
      <c r="E385" s="189"/>
      <c r="F385" s="189"/>
      <c r="G385" s="189"/>
      <c r="H385" s="189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</row>
    <row r="386" spans="1:52" ht="14" x14ac:dyDescent="0.15">
      <c r="A386" s="189"/>
      <c r="B386" s="189"/>
      <c r="C386" s="189"/>
      <c r="D386" s="189"/>
      <c r="E386" s="189"/>
      <c r="F386" s="189"/>
      <c r="G386" s="189"/>
      <c r="H386" s="189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</row>
    <row r="387" spans="1:52" ht="14" x14ac:dyDescent="0.15">
      <c r="A387" s="189"/>
      <c r="B387" s="189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</row>
    <row r="388" spans="1:52" ht="14" x14ac:dyDescent="0.15">
      <c r="A388" s="189"/>
      <c r="B388" s="189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</row>
    <row r="389" spans="1:52" ht="14" x14ac:dyDescent="0.15">
      <c r="A389" s="189"/>
      <c r="B389" s="189"/>
      <c r="C389" s="189"/>
      <c r="D389" s="189"/>
      <c r="E389" s="189"/>
      <c r="F389" s="189"/>
      <c r="G389" s="189"/>
      <c r="H389" s="189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</row>
    <row r="390" spans="1:52" ht="14" x14ac:dyDescent="0.15">
      <c r="A390" s="189"/>
      <c r="B390" s="189"/>
      <c r="C390" s="189"/>
      <c r="D390" s="189"/>
      <c r="E390" s="189"/>
      <c r="F390" s="189"/>
      <c r="G390" s="189"/>
      <c r="H390" s="189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</row>
    <row r="391" spans="1:52" ht="14" x14ac:dyDescent="0.15">
      <c r="A391" s="189"/>
      <c r="B391" s="189"/>
      <c r="C391" s="189"/>
      <c r="D391" s="189"/>
      <c r="E391" s="189"/>
      <c r="F391" s="189"/>
      <c r="G391" s="189"/>
      <c r="H391" s="189"/>
      <c r="I391" s="189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</row>
    <row r="392" spans="1:52" ht="14" x14ac:dyDescent="0.15">
      <c r="A392" s="189"/>
      <c r="B392" s="189"/>
      <c r="C392" s="189"/>
      <c r="D392" s="189"/>
      <c r="E392" s="189"/>
      <c r="F392" s="189"/>
      <c r="G392" s="189"/>
      <c r="H392" s="189"/>
      <c r="I392" s="189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</row>
    <row r="393" spans="1:52" ht="14" x14ac:dyDescent="0.15">
      <c r="A393" s="189"/>
      <c r="B393" s="189"/>
      <c r="C393" s="189"/>
      <c r="D393" s="189"/>
      <c r="E393" s="189"/>
      <c r="F393" s="189"/>
      <c r="G393" s="189"/>
      <c r="H393" s="189"/>
      <c r="I393" s="189"/>
      <c r="J393" s="189"/>
      <c r="K393" s="189"/>
      <c r="L393" s="189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89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</row>
    <row r="394" spans="1:52" ht="14" x14ac:dyDescent="0.15">
      <c r="A394" s="189"/>
      <c r="B394" s="189"/>
      <c r="C394" s="189"/>
      <c r="D394" s="189"/>
      <c r="E394" s="189"/>
      <c r="F394" s="189"/>
      <c r="G394" s="189"/>
      <c r="H394" s="189"/>
      <c r="I394" s="189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</row>
    <row r="395" spans="1:52" ht="14" x14ac:dyDescent="0.15">
      <c r="A395" s="189"/>
      <c r="B395" s="189"/>
      <c r="C395" s="189"/>
      <c r="D395" s="189"/>
      <c r="E395" s="189"/>
      <c r="F395" s="189"/>
      <c r="G395" s="189"/>
      <c r="H395" s="189"/>
      <c r="I395" s="189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</row>
    <row r="396" spans="1:52" ht="14" x14ac:dyDescent="0.15">
      <c r="A396" s="189"/>
      <c r="B396" s="189"/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</row>
    <row r="397" spans="1:52" ht="14" x14ac:dyDescent="0.15">
      <c r="A397" s="189"/>
      <c r="B397" s="189"/>
      <c r="C397" s="189"/>
      <c r="D397" s="189"/>
      <c r="E397" s="189"/>
      <c r="F397" s="189"/>
      <c r="G397" s="189"/>
      <c r="H397" s="189"/>
      <c r="I397" s="189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</row>
    <row r="398" spans="1:52" ht="14" x14ac:dyDescent="0.15">
      <c r="A398" s="189"/>
      <c r="B398" s="189"/>
      <c r="C398" s="189"/>
      <c r="D398" s="189"/>
      <c r="E398" s="189"/>
      <c r="F398" s="189"/>
      <c r="G398" s="189"/>
      <c r="H398" s="189"/>
      <c r="I398" s="189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</row>
    <row r="399" spans="1:52" ht="14" x14ac:dyDescent="0.15">
      <c r="A399" s="189"/>
      <c r="B399" s="189"/>
      <c r="C399" s="189"/>
      <c r="D399" s="189"/>
      <c r="E399" s="189"/>
      <c r="F399" s="189"/>
      <c r="G399" s="189"/>
      <c r="H399" s="189"/>
      <c r="I399" s="189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</row>
    <row r="400" spans="1:52" ht="14" x14ac:dyDescent="0.15">
      <c r="A400" s="189"/>
      <c r="B400" s="189"/>
      <c r="C400" s="189"/>
      <c r="D400" s="189"/>
      <c r="E400" s="189"/>
      <c r="F400" s="189"/>
      <c r="G400" s="189"/>
      <c r="H400" s="189"/>
      <c r="I400" s="189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</row>
    <row r="401" spans="1:52" ht="14" x14ac:dyDescent="0.15">
      <c r="A401" s="189"/>
      <c r="B401" s="189"/>
      <c r="C401" s="189"/>
      <c r="D401" s="189"/>
      <c r="E401" s="189"/>
      <c r="F401" s="189"/>
      <c r="G401" s="189"/>
      <c r="H401" s="189"/>
      <c r="I401" s="189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</row>
    <row r="402" spans="1:52" ht="14" x14ac:dyDescent="0.15">
      <c r="A402" s="189"/>
      <c r="B402" s="189"/>
      <c r="C402" s="189"/>
      <c r="D402" s="189"/>
      <c r="E402" s="189"/>
      <c r="F402" s="189"/>
      <c r="G402" s="189"/>
      <c r="H402" s="189"/>
      <c r="I402" s="189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</row>
    <row r="403" spans="1:52" ht="14" x14ac:dyDescent="0.15">
      <c r="A403" s="189"/>
      <c r="B403" s="189"/>
      <c r="C403" s="189"/>
      <c r="D403" s="189"/>
      <c r="E403" s="189"/>
      <c r="F403" s="189"/>
      <c r="G403" s="189"/>
      <c r="H403" s="189"/>
      <c r="I403" s="189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</row>
    <row r="404" spans="1:52" ht="14" x14ac:dyDescent="0.15">
      <c r="A404" s="189"/>
      <c r="B404" s="189"/>
      <c r="C404" s="189"/>
      <c r="D404" s="189"/>
      <c r="E404" s="189"/>
      <c r="F404" s="189"/>
      <c r="G404" s="189"/>
      <c r="H404" s="189"/>
      <c r="I404" s="189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</row>
    <row r="405" spans="1:52" ht="14" x14ac:dyDescent="0.15">
      <c r="A405" s="189"/>
      <c r="B405" s="189"/>
      <c r="C405" s="189"/>
      <c r="D405" s="189"/>
      <c r="E405" s="189"/>
      <c r="F405" s="189"/>
      <c r="G405" s="189"/>
      <c r="H405" s="189"/>
      <c r="I405" s="189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</row>
    <row r="406" spans="1:52" ht="14" x14ac:dyDescent="0.15">
      <c r="A406" s="189"/>
      <c r="B406" s="189"/>
      <c r="C406" s="189"/>
      <c r="D406" s="189"/>
      <c r="E406" s="189"/>
      <c r="F406" s="189"/>
      <c r="G406" s="189"/>
      <c r="H406" s="189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</row>
    <row r="407" spans="1:52" ht="14" x14ac:dyDescent="0.15">
      <c r="A407" s="189"/>
      <c r="B407" s="189"/>
      <c r="C407" s="189"/>
      <c r="D407" s="189"/>
      <c r="E407" s="189"/>
      <c r="F407" s="189"/>
      <c r="G407" s="189"/>
      <c r="H407" s="189"/>
      <c r="I407" s="189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</row>
    <row r="408" spans="1:52" ht="14" x14ac:dyDescent="0.15">
      <c r="A408" s="189"/>
      <c r="B408" s="189"/>
      <c r="C408" s="189"/>
      <c r="D408" s="189"/>
      <c r="E408" s="189"/>
      <c r="F408" s="189"/>
      <c r="G408" s="189"/>
      <c r="H408" s="189"/>
      <c r="I408" s="189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</row>
    <row r="409" spans="1:52" ht="14" x14ac:dyDescent="0.15">
      <c r="A409" s="189"/>
      <c r="B409" s="189"/>
      <c r="C409" s="189"/>
      <c r="D409" s="189"/>
      <c r="E409" s="189"/>
      <c r="F409" s="189"/>
      <c r="G409" s="189"/>
      <c r="H409" s="189"/>
      <c r="I409" s="189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</row>
    <row r="410" spans="1:52" ht="14" x14ac:dyDescent="0.15">
      <c r="A410" s="189"/>
      <c r="B410" s="189"/>
      <c r="C410" s="189"/>
      <c r="D410" s="189"/>
      <c r="E410" s="189"/>
      <c r="F410" s="189"/>
      <c r="G410" s="189"/>
      <c r="H410" s="189"/>
      <c r="I410" s="189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</row>
    <row r="411" spans="1:52" ht="14" x14ac:dyDescent="0.15">
      <c r="A411" s="189"/>
      <c r="B411" s="189"/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</row>
    <row r="412" spans="1:52" ht="14" x14ac:dyDescent="0.15">
      <c r="A412" s="189"/>
      <c r="B412" s="189"/>
      <c r="C412" s="189"/>
      <c r="D412" s="189"/>
      <c r="E412" s="189"/>
      <c r="F412" s="189"/>
      <c r="G412" s="189"/>
      <c r="H412" s="189"/>
      <c r="I412" s="189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</row>
    <row r="413" spans="1:52" ht="14" x14ac:dyDescent="0.15">
      <c r="A413" s="189"/>
      <c r="B413" s="189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</row>
    <row r="414" spans="1:52" ht="14" x14ac:dyDescent="0.15">
      <c r="A414" s="189"/>
      <c r="B414" s="189"/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</row>
    <row r="415" spans="1:52" ht="14" x14ac:dyDescent="0.15">
      <c r="A415" s="189"/>
      <c r="B415" s="189"/>
      <c r="C415" s="189"/>
      <c r="D415" s="189"/>
      <c r="E415" s="189"/>
      <c r="F415" s="189"/>
      <c r="G415" s="189"/>
      <c r="H415" s="189"/>
      <c r="I415" s="189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</row>
    <row r="416" spans="1:52" ht="14" x14ac:dyDescent="0.15">
      <c r="A416" s="189"/>
      <c r="B416" s="189"/>
      <c r="C416" s="189"/>
      <c r="D416" s="189"/>
      <c r="E416" s="189"/>
      <c r="F416" s="189"/>
      <c r="G416" s="189"/>
      <c r="H416" s="189"/>
      <c r="I416" s="189"/>
      <c r="J416" s="189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</row>
    <row r="417" spans="1:52" ht="14" x14ac:dyDescent="0.15">
      <c r="A417" s="189"/>
      <c r="B417" s="189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</row>
    <row r="418" spans="1:52" ht="14" x14ac:dyDescent="0.15">
      <c r="A418" s="189"/>
      <c r="B418" s="189"/>
      <c r="C418" s="189"/>
      <c r="D418" s="189"/>
      <c r="E418" s="189"/>
      <c r="F418" s="189"/>
      <c r="G418" s="189"/>
      <c r="H418" s="189"/>
      <c r="I418" s="189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</row>
    <row r="419" spans="1:52" ht="14" x14ac:dyDescent="0.15">
      <c r="A419" s="189"/>
      <c r="B419" s="189"/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</row>
    <row r="420" spans="1:52" ht="14" x14ac:dyDescent="0.15">
      <c r="A420" s="189"/>
      <c r="B420" s="189"/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</row>
    <row r="421" spans="1:52" ht="14" x14ac:dyDescent="0.15">
      <c r="A421" s="189"/>
      <c r="B421" s="189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</row>
    <row r="422" spans="1:52" ht="14" x14ac:dyDescent="0.15">
      <c r="A422" s="189"/>
      <c r="B422" s="189"/>
      <c r="C422" s="189"/>
      <c r="D422" s="189"/>
      <c r="E422" s="189"/>
      <c r="F422" s="189"/>
      <c r="G422" s="189"/>
      <c r="H422" s="189"/>
      <c r="I422" s="189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</row>
    <row r="423" spans="1:52" ht="14" x14ac:dyDescent="0.15">
      <c r="A423" s="189"/>
      <c r="B423" s="189"/>
      <c r="C423" s="189"/>
      <c r="D423" s="189"/>
      <c r="E423" s="189"/>
      <c r="F423" s="189"/>
      <c r="G423" s="189"/>
      <c r="H423" s="189"/>
      <c r="I423" s="189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</row>
    <row r="424" spans="1:52" ht="14" x14ac:dyDescent="0.15">
      <c r="A424" s="189"/>
      <c r="B424" s="189"/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</row>
    <row r="425" spans="1:52" ht="14" x14ac:dyDescent="0.15">
      <c r="A425" s="189"/>
      <c r="B425" s="189"/>
      <c r="C425" s="189"/>
      <c r="D425" s="189"/>
      <c r="E425" s="189"/>
      <c r="F425" s="189"/>
      <c r="G425" s="189"/>
      <c r="H425" s="189"/>
      <c r="I425" s="189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</row>
    <row r="426" spans="1:52" ht="14" x14ac:dyDescent="0.15">
      <c r="A426" s="189"/>
      <c r="B426" s="189"/>
      <c r="C426" s="189"/>
      <c r="D426" s="189"/>
      <c r="E426" s="189"/>
      <c r="F426" s="189"/>
      <c r="G426" s="189"/>
      <c r="H426" s="189"/>
      <c r="I426" s="189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</row>
    <row r="427" spans="1:52" ht="14" x14ac:dyDescent="0.15">
      <c r="A427" s="189"/>
      <c r="B427" s="189"/>
      <c r="C427" s="189"/>
      <c r="D427" s="189"/>
      <c r="E427" s="189"/>
      <c r="F427" s="189"/>
      <c r="G427" s="189"/>
      <c r="H427" s="189"/>
      <c r="I427" s="189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</row>
    <row r="428" spans="1:52" ht="14" x14ac:dyDescent="0.15">
      <c r="A428" s="189"/>
      <c r="B428" s="189"/>
      <c r="C428" s="189"/>
      <c r="D428" s="189"/>
      <c r="E428" s="189"/>
      <c r="F428" s="189"/>
      <c r="G428" s="189"/>
      <c r="H428" s="189"/>
      <c r="I428" s="189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</row>
    <row r="429" spans="1:52" ht="14" x14ac:dyDescent="0.15">
      <c r="A429" s="189"/>
      <c r="B429" s="189"/>
      <c r="C429" s="189"/>
      <c r="D429" s="189"/>
      <c r="E429" s="189"/>
      <c r="F429" s="189"/>
      <c r="G429" s="189"/>
      <c r="H429" s="189"/>
      <c r="I429" s="189"/>
      <c r="J429" s="189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</row>
    <row r="430" spans="1:52" ht="14" x14ac:dyDescent="0.15">
      <c r="A430" s="189"/>
      <c r="B430" s="189"/>
      <c r="C430" s="189"/>
      <c r="D430" s="189"/>
      <c r="E430" s="189"/>
      <c r="F430" s="189"/>
      <c r="G430" s="189"/>
      <c r="H430" s="189"/>
      <c r="I430" s="189"/>
      <c r="J430" s="189"/>
      <c r="K430" s="189"/>
      <c r="L430" s="189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</row>
    <row r="431" spans="1:52" ht="14" x14ac:dyDescent="0.15">
      <c r="A431" s="189"/>
      <c r="B431" s="189"/>
      <c r="C431" s="189"/>
      <c r="D431" s="189"/>
      <c r="E431" s="189"/>
      <c r="F431" s="189"/>
      <c r="G431" s="189"/>
      <c r="H431" s="189"/>
      <c r="I431" s="189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</row>
    <row r="432" spans="1:52" ht="14" x14ac:dyDescent="0.15">
      <c r="A432" s="189"/>
      <c r="B432" s="189"/>
      <c r="C432" s="189"/>
      <c r="D432" s="189"/>
      <c r="E432" s="189"/>
      <c r="F432" s="189"/>
      <c r="G432" s="189"/>
      <c r="H432" s="189"/>
      <c r="I432" s="189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</row>
    <row r="433" spans="1:52" ht="14" x14ac:dyDescent="0.15">
      <c r="A433" s="189"/>
      <c r="B433" s="189"/>
      <c r="C433" s="189"/>
      <c r="D433" s="189"/>
      <c r="E433" s="189"/>
      <c r="F433" s="189"/>
      <c r="G433" s="189"/>
      <c r="H433" s="189"/>
      <c r="I433" s="189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</row>
    <row r="434" spans="1:52" ht="14" x14ac:dyDescent="0.15">
      <c r="A434" s="189"/>
      <c r="B434" s="189"/>
      <c r="C434" s="189"/>
      <c r="D434" s="189"/>
      <c r="E434" s="189"/>
      <c r="F434" s="189"/>
      <c r="G434" s="189"/>
      <c r="H434" s="189"/>
      <c r="I434" s="189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</row>
    <row r="435" spans="1:52" ht="14" x14ac:dyDescent="0.15">
      <c r="A435" s="189"/>
      <c r="B435" s="189"/>
      <c r="C435" s="189"/>
      <c r="D435" s="189"/>
      <c r="E435" s="189"/>
      <c r="F435" s="189"/>
      <c r="G435" s="189"/>
      <c r="H435" s="189"/>
      <c r="I435" s="189"/>
      <c r="J435" s="189"/>
      <c r="K435" s="189"/>
      <c r="L435" s="189"/>
      <c r="M435" s="189"/>
      <c r="N435" s="189"/>
      <c r="O435" s="189"/>
      <c r="P435" s="189"/>
      <c r="Q435" s="189"/>
      <c r="R435" s="189"/>
      <c r="S435" s="189"/>
      <c r="T435" s="189"/>
      <c r="U435" s="189"/>
      <c r="V435" s="189"/>
      <c r="W435" s="189"/>
      <c r="X435" s="189"/>
      <c r="Y435" s="189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</row>
    <row r="436" spans="1:52" ht="14" x14ac:dyDescent="0.15">
      <c r="A436" s="189"/>
      <c r="B436" s="189"/>
      <c r="C436" s="189"/>
      <c r="D436" s="189"/>
      <c r="E436" s="189"/>
      <c r="F436" s="189"/>
      <c r="G436" s="189"/>
      <c r="H436" s="189"/>
      <c r="I436" s="189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</row>
    <row r="437" spans="1:52" ht="14" x14ac:dyDescent="0.15">
      <c r="A437" s="189"/>
      <c r="B437" s="189"/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</row>
    <row r="438" spans="1:52" ht="14" x14ac:dyDescent="0.15">
      <c r="A438" s="189"/>
      <c r="B438" s="189"/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</row>
    <row r="439" spans="1:52" ht="14" x14ac:dyDescent="0.15">
      <c r="A439" s="189"/>
      <c r="B439" s="189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</row>
    <row r="440" spans="1:52" ht="14" x14ac:dyDescent="0.15">
      <c r="A440" s="189"/>
      <c r="B440" s="189"/>
      <c r="C440" s="189"/>
      <c r="D440" s="189"/>
      <c r="E440" s="189"/>
      <c r="F440" s="189"/>
      <c r="G440" s="189"/>
      <c r="H440" s="189"/>
      <c r="I440" s="189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</row>
    <row r="441" spans="1:52" ht="14" x14ac:dyDescent="0.15">
      <c r="A441" s="189"/>
      <c r="B441" s="189"/>
      <c r="C441" s="189"/>
      <c r="D441" s="189"/>
      <c r="E441" s="189"/>
      <c r="F441" s="189"/>
      <c r="G441" s="189"/>
      <c r="H441" s="189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</row>
    <row r="442" spans="1:52" ht="14" x14ac:dyDescent="0.15">
      <c r="A442" s="189"/>
      <c r="B442" s="189"/>
      <c r="C442" s="189"/>
      <c r="D442" s="189"/>
      <c r="E442" s="189"/>
      <c r="F442" s="189"/>
      <c r="G442" s="189"/>
      <c r="H442" s="189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</row>
    <row r="443" spans="1:52" ht="14" x14ac:dyDescent="0.15">
      <c r="A443" s="189"/>
      <c r="B443" s="189"/>
      <c r="C443" s="189"/>
      <c r="D443" s="189"/>
      <c r="E443" s="189"/>
      <c r="F443" s="189"/>
      <c r="G443" s="189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</row>
    <row r="444" spans="1:52" ht="14" x14ac:dyDescent="0.15">
      <c r="A444" s="189"/>
      <c r="B444" s="189"/>
      <c r="C444" s="189"/>
      <c r="D444" s="189"/>
      <c r="E444" s="189"/>
      <c r="F444" s="189"/>
      <c r="G444" s="189"/>
      <c r="H444" s="189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</row>
    <row r="445" spans="1:52" ht="14" x14ac:dyDescent="0.15">
      <c r="A445" s="189"/>
      <c r="B445" s="189"/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</row>
    <row r="446" spans="1:52" ht="14" x14ac:dyDescent="0.15">
      <c r="A446" s="189"/>
      <c r="B446" s="189"/>
      <c r="C446" s="189"/>
      <c r="D446" s="189"/>
      <c r="E446" s="189"/>
      <c r="F446" s="189"/>
      <c r="G446" s="189"/>
      <c r="H446" s="189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</row>
    <row r="447" spans="1:52" ht="14" x14ac:dyDescent="0.15">
      <c r="A447" s="189"/>
      <c r="B447" s="189"/>
      <c r="C447" s="189"/>
      <c r="D447" s="189"/>
      <c r="E447" s="189"/>
      <c r="F447" s="189"/>
      <c r="G447" s="189"/>
      <c r="H447" s="189"/>
      <c r="I447" s="189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</row>
    <row r="448" spans="1:52" ht="14" x14ac:dyDescent="0.15">
      <c r="A448" s="189"/>
      <c r="B448" s="189"/>
      <c r="C448" s="189"/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</row>
    <row r="449" spans="1:52" ht="14" x14ac:dyDescent="0.15">
      <c r="A449" s="189"/>
      <c r="B449" s="189"/>
      <c r="C449" s="189"/>
      <c r="D449" s="189"/>
      <c r="E449" s="189"/>
      <c r="F449" s="189"/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</row>
    <row r="450" spans="1:52" ht="14" x14ac:dyDescent="0.15">
      <c r="A450" s="189"/>
      <c r="B450" s="189"/>
      <c r="C450" s="189"/>
      <c r="D450" s="189"/>
      <c r="E450" s="189"/>
      <c r="F450" s="189"/>
      <c r="G450" s="189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</row>
    <row r="451" spans="1:52" ht="14" x14ac:dyDescent="0.15">
      <c r="A451" s="189"/>
      <c r="B451" s="189"/>
      <c r="C451" s="189"/>
      <c r="D451" s="189"/>
      <c r="E451" s="189"/>
      <c r="F451" s="189"/>
      <c r="G451" s="189"/>
      <c r="H451" s="189"/>
      <c r="I451" s="189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</row>
    <row r="452" spans="1:52" ht="14" x14ac:dyDescent="0.15">
      <c r="A452" s="189"/>
      <c r="B452" s="189"/>
      <c r="C452" s="189"/>
      <c r="D452" s="189"/>
      <c r="E452" s="189"/>
      <c r="F452" s="189"/>
      <c r="G452" s="189"/>
      <c r="H452" s="189"/>
      <c r="I452" s="189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</row>
    <row r="453" spans="1:52" ht="14" x14ac:dyDescent="0.15">
      <c r="A453" s="189"/>
      <c r="B453" s="189"/>
      <c r="C453" s="189"/>
      <c r="D453" s="189"/>
      <c r="E453" s="189"/>
      <c r="F453" s="189"/>
      <c r="G453" s="189"/>
      <c r="H453" s="189"/>
      <c r="I453" s="189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</row>
    <row r="454" spans="1:52" ht="14" x14ac:dyDescent="0.15">
      <c r="A454" s="189"/>
      <c r="B454" s="189"/>
      <c r="C454" s="189"/>
      <c r="D454" s="189"/>
      <c r="E454" s="189"/>
      <c r="F454" s="189"/>
      <c r="G454" s="189"/>
      <c r="H454" s="189"/>
      <c r="I454" s="189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</row>
    <row r="455" spans="1:52" ht="14" x14ac:dyDescent="0.15">
      <c r="A455" s="189"/>
      <c r="B455" s="189"/>
      <c r="C455" s="189"/>
      <c r="D455" s="189"/>
      <c r="E455" s="189"/>
      <c r="F455" s="189"/>
      <c r="G455" s="189"/>
      <c r="H455" s="189"/>
      <c r="I455" s="189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</row>
    <row r="456" spans="1:52" ht="14" x14ac:dyDescent="0.15">
      <c r="A456" s="189"/>
      <c r="B456" s="189"/>
      <c r="C456" s="189"/>
      <c r="D456" s="189"/>
      <c r="E456" s="189"/>
      <c r="F456" s="189"/>
      <c r="G456" s="189"/>
      <c r="H456" s="189"/>
      <c r="I456" s="189"/>
      <c r="J456" s="189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</row>
    <row r="457" spans="1:52" ht="14" x14ac:dyDescent="0.15">
      <c r="A457" s="189"/>
      <c r="B457" s="189"/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</row>
    <row r="458" spans="1:52" ht="14" x14ac:dyDescent="0.15">
      <c r="A458" s="189"/>
      <c r="B458" s="189"/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</row>
    <row r="459" spans="1:52" ht="14" x14ac:dyDescent="0.15">
      <c r="A459" s="189"/>
      <c r="B459" s="189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</row>
    <row r="460" spans="1:52" ht="14" x14ac:dyDescent="0.15">
      <c r="A460" s="189"/>
      <c r="B460" s="189"/>
      <c r="C460" s="189"/>
      <c r="D460" s="189"/>
      <c r="E460" s="189"/>
      <c r="F460" s="189"/>
      <c r="G460" s="189"/>
      <c r="H460" s="189"/>
      <c r="I460" s="189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</row>
    <row r="461" spans="1:52" ht="14" x14ac:dyDescent="0.15">
      <c r="A461" s="189"/>
      <c r="B461" s="189"/>
      <c r="C461" s="189"/>
      <c r="D461" s="189"/>
      <c r="E461" s="189"/>
      <c r="F461" s="189"/>
      <c r="G461" s="189"/>
      <c r="H461" s="189"/>
      <c r="I461" s="189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</row>
    <row r="462" spans="1:52" ht="14" x14ac:dyDescent="0.15">
      <c r="A462" s="189"/>
      <c r="B462" s="189"/>
      <c r="C462" s="189"/>
      <c r="D462" s="189"/>
      <c r="E462" s="189"/>
      <c r="F462" s="189"/>
      <c r="G462" s="189"/>
      <c r="H462" s="189"/>
      <c r="I462" s="189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</row>
    <row r="463" spans="1:52" ht="14" x14ac:dyDescent="0.15">
      <c r="A463" s="189"/>
      <c r="B463" s="189"/>
      <c r="C463" s="189"/>
      <c r="D463" s="189"/>
      <c r="E463" s="189"/>
      <c r="F463" s="189"/>
      <c r="G463" s="189"/>
      <c r="H463" s="189"/>
      <c r="I463" s="189"/>
      <c r="J463" s="189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</row>
    <row r="464" spans="1:52" ht="14" x14ac:dyDescent="0.15">
      <c r="A464" s="189"/>
      <c r="B464" s="189"/>
      <c r="C464" s="189"/>
      <c r="D464" s="189"/>
      <c r="E464" s="189"/>
      <c r="F464" s="189"/>
      <c r="G464" s="189"/>
      <c r="H464" s="189"/>
      <c r="I464" s="189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</row>
    <row r="465" spans="1:52" ht="14" x14ac:dyDescent="0.15">
      <c r="A465" s="189"/>
      <c r="B465" s="189"/>
      <c r="C465" s="189"/>
      <c r="D465" s="189"/>
      <c r="E465" s="189"/>
      <c r="F465" s="189"/>
      <c r="G465" s="189"/>
      <c r="H465" s="189"/>
      <c r="I465" s="189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</row>
    <row r="466" spans="1:52" ht="14" x14ac:dyDescent="0.15">
      <c r="A466" s="189"/>
      <c r="B466" s="189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</row>
    <row r="467" spans="1:52" ht="14" x14ac:dyDescent="0.15">
      <c r="A467" s="189"/>
      <c r="B467" s="189"/>
      <c r="C467" s="189"/>
      <c r="D467" s="189"/>
      <c r="E467" s="189"/>
      <c r="F467" s="189"/>
      <c r="G467" s="189"/>
      <c r="H467" s="189"/>
      <c r="I467" s="189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</row>
    <row r="468" spans="1:52" ht="14" x14ac:dyDescent="0.15">
      <c r="A468" s="189"/>
      <c r="B468" s="189"/>
      <c r="C468" s="189"/>
      <c r="D468" s="189"/>
      <c r="E468" s="189"/>
      <c r="F468" s="189"/>
      <c r="G468" s="189"/>
      <c r="H468" s="189"/>
      <c r="I468" s="189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</row>
    <row r="469" spans="1:52" ht="14" x14ac:dyDescent="0.15">
      <c r="A469" s="189"/>
      <c r="B469" s="189"/>
      <c r="C469" s="189"/>
      <c r="D469" s="189"/>
      <c r="E469" s="189"/>
      <c r="F469" s="189"/>
      <c r="G469" s="189"/>
      <c r="H469" s="189"/>
      <c r="I469" s="189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</row>
    <row r="470" spans="1:52" ht="14" x14ac:dyDescent="0.15">
      <c r="A470" s="189"/>
      <c r="B470" s="189"/>
      <c r="C470" s="189"/>
      <c r="D470" s="189"/>
      <c r="E470" s="189"/>
      <c r="F470" s="189"/>
      <c r="G470" s="189"/>
      <c r="H470" s="189"/>
      <c r="I470" s="189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</row>
    <row r="471" spans="1:52" ht="14" x14ac:dyDescent="0.15">
      <c r="A471" s="189"/>
      <c r="B471" s="189"/>
      <c r="C471" s="189"/>
      <c r="D471" s="189"/>
      <c r="E471" s="189"/>
      <c r="F471" s="189"/>
      <c r="G471" s="189"/>
      <c r="H471" s="189"/>
      <c r="I471" s="189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</row>
    <row r="472" spans="1:52" ht="14" x14ac:dyDescent="0.15">
      <c r="A472" s="189"/>
      <c r="B472" s="189"/>
      <c r="C472" s="189"/>
      <c r="D472" s="189"/>
      <c r="E472" s="189"/>
      <c r="F472" s="189"/>
      <c r="G472" s="189"/>
      <c r="H472" s="189"/>
      <c r="I472" s="189"/>
      <c r="J472" s="189"/>
      <c r="K472" s="189"/>
      <c r="L472" s="189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</row>
    <row r="473" spans="1:52" ht="14" x14ac:dyDescent="0.15">
      <c r="A473" s="189"/>
      <c r="B473" s="189"/>
      <c r="C473" s="189"/>
      <c r="D473" s="189"/>
      <c r="E473" s="189"/>
      <c r="F473" s="189"/>
      <c r="G473" s="189"/>
      <c r="H473" s="189"/>
      <c r="I473" s="189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</row>
    <row r="474" spans="1:52" ht="14" x14ac:dyDescent="0.15">
      <c r="A474" s="189"/>
      <c r="B474" s="189"/>
      <c r="C474" s="189"/>
      <c r="D474" s="189"/>
      <c r="E474" s="189"/>
      <c r="F474" s="189"/>
      <c r="G474" s="189"/>
      <c r="H474" s="189"/>
      <c r="I474" s="189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</row>
    <row r="475" spans="1:52" ht="14" x14ac:dyDescent="0.15">
      <c r="A475" s="189"/>
      <c r="B475" s="189"/>
      <c r="C475" s="189"/>
      <c r="D475" s="189"/>
      <c r="E475" s="189"/>
      <c r="F475" s="189"/>
      <c r="G475" s="189"/>
      <c r="H475" s="189"/>
      <c r="I475" s="189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</row>
    <row r="476" spans="1:52" ht="14" x14ac:dyDescent="0.15">
      <c r="A476" s="189"/>
      <c r="B476" s="189"/>
      <c r="C476" s="189"/>
      <c r="D476" s="189"/>
      <c r="E476" s="189"/>
      <c r="F476" s="189"/>
      <c r="G476" s="189"/>
      <c r="H476" s="189"/>
      <c r="I476" s="189"/>
      <c r="J476" s="189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</row>
    <row r="477" spans="1:52" ht="14" x14ac:dyDescent="0.15">
      <c r="A477" s="189"/>
      <c r="B477" s="189"/>
      <c r="C477" s="189"/>
      <c r="D477" s="189"/>
      <c r="E477" s="189"/>
      <c r="F477" s="189"/>
      <c r="G477" s="189"/>
      <c r="H477" s="189"/>
      <c r="I477" s="189"/>
      <c r="J477" s="189"/>
      <c r="K477" s="189"/>
      <c r="L477" s="189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</row>
    <row r="478" spans="1:52" ht="14" x14ac:dyDescent="0.15">
      <c r="A478" s="189"/>
      <c r="B478" s="189"/>
      <c r="C478" s="189"/>
      <c r="D478" s="189"/>
      <c r="E478" s="189"/>
      <c r="F478" s="189"/>
      <c r="G478" s="189"/>
      <c r="H478" s="189"/>
      <c r="I478" s="189"/>
      <c r="J478" s="189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</row>
    <row r="479" spans="1:52" ht="14" x14ac:dyDescent="0.15">
      <c r="A479" s="189"/>
      <c r="B479" s="189"/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</row>
    <row r="480" spans="1:52" ht="14" x14ac:dyDescent="0.15">
      <c r="A480" s="189"/>
      <c r="B480" s="189"/>
      <c r="C480" s="189"/>
      <c r="D480" s="189"/>
      <c r="E480" s="189"/>
      <c r="F480" s="189"/>
      <c r="G480" s="189"/>
      <c r="H480" s="189"/>
      <c r="I480" s="189"/>
      <c r="J480" s="189"/>
      <c r="K480" s="189"/>
      <c r="L480" s="189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</row>
    <row r="481" spans="1:52" ht="14" x14ac:dyDescent="0.15">
      <c r="A481" s="189"/>
      <c r="B481" s="189"/>
      <c r="C481" s="189"/>
      <c r="D481" s="189"/>
      <c r="E481" s="189"/>
      <c r="F481" s="189"/>
      <c r="G481" s="189"/>
      <c r="H481" s="189"/>
      <c r="I481" s="189"/>
      <c r="J481" s="189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</row>
    <row r="482" spans="1:52" ht="14" x14ac:dyDescent="0.15">
      <c r="A482" s="189"/>
      <c r="B482" s="189"/>
      <c r="C482" s="189"/>
      <c r="D482" s="189"/>
      <c r="E482" s="189"/>
      <c r="F482" s="189"/>
      <c r="G482" s="189"/>
      <c r="H482" s="189"/>
      <c r="I482" s="189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</row>
    <row r="483" spans="1:52" ht="14" x14ac:dyDescent="0.15">
      <c r="A483" s="189"/>
      <c r="B483" s="189"/>
      <c r="C483" s="189"/>
      <c r="D483" s="189"/>
      <c r="E483" s="189"/>
      <c r="F483" s="189"/>
      <c r="G483" s="189"/>
      <c r="H483" s="189"/>
      <c r="I483" s="189"/>
      <c r="J483" s="189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</row>
    <row r="484" spans="1:52" ht="14" x14ac:dyDescent="0.15">
      <c r="A484" s="189"/>
      <c r="B484" s="189"/>
      <c r="C484" s="189"/>
      <c r="D484" s="189"/>
      <c r="E484" s="189"/>
      <c r="F484" s="189"/>
      <c r="G484" s="189"/>
      <c r="H484" s="189"/>
      <c r="I484" s="189"/>
      <c r="J484" s="189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</row>
    <row r="485" spans="1:52" ht="14" x14ac:dyDescent="0.15">
      <c r="A485" s="189"/>
      <c r="B485" s="189"/>
      <c r="C485" s="189"/>
      <c r="D485" s="189"/>
      <c r="E485" s="189"/>
      <c r="F485" s="189"/>
      <c r="G485" s="189"/>
      <c r="H485" s="189"/>
      <c r="I485" s="189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</row>
    <row r="486" spans="1:52" ht="14" x14ac:dyDescent="0.15">
      <c r="A486" s="189"/>
      <c r="B486" s="189"/>
      <c r="C486" s="189"/>
      <c r="D486" s="189"/>
      <c r="E486" s="189"/>
      <c r="F486" s="189"/>
      <c r="G486" s="189"/>
      <c r="H486" s="189"/>
      <c r="I486" s="189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</row>
    <row r="487" spans="1:52" ht="14" x14ac:dyDescent="0.15">
      <c r="A487" s="189"/>
      <c r="B487" s="189"/>
      <c r="C487" s="189"/>
      <c r="D487" s="189"/>
      <c r="E487" s="189"/>
      <c r="F487" s="189"/>
      <c r="G487" s="189"/>
      <c r="H487" s="189"/>
      <c r="I487" s="189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</row>
    <row r="488" spans="1:52" ht="14" x14ac:dyDescent="0.15">
      <c r="A488" s="189"/>
      <c r="B488" s="189"/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</row>
    <row r="489" spans="1:52" ht="14" x14ac:dyDescent="0.15">
      <c r="A489" s="189"/>
      <c r="B489" s="189"/>
      <c r="C489" s="189"/>
      <c r="D489" s="189"/>
      <c r="E489" s="189"/>
      <c r="F489" s="189"/>
      <c r="G489" s="189"/>
      <c r="H489" s="189"/>
      <c r="I489" s="189"/>
      <c r="J489" s="189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</row>
    <row r="490" spans="1:52" ht="14" x14ac:dyDescent="0.15">
      <c r="A490" s="189"/>
      <c r="B490" s="189"/>
      <c r="C490" s="189"/>
      <c r="D490" s="189"/>
      <c r="E490" s="189"/>
      <c r="F490" s="189"/>
      <c r="G490" s="189"/>
      <c r="H490" s="189"/>
      <c r="I490" s="189"/>
      <c r="J490" s="189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</row>
  </sheetData>
  <sheetProtection algorithmName="SHA-512" hashValue="H5MsIrswN9D4S1978m6n0gavZtY51VOkHoQ/il8S78vLiJBAb+yWVCLcaBk06eRCwhNptud1vRrZ3AutLBq/7Q==" saltValue="/II6TM4M+0I3WlwoSh57yA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FB1C7-BF15-0249-8E7F-0E9D8D850E89}">
  <sheetPr codeName="Sheet3"/>
  <dimension ref="A1:AZ490"/>
  <sheetViews>
    <sheetView zoomScaleNormal="100" zoomScalePageLayoutView="110" workbookViewId="0"/>
  </sheetViews>
  <sheetFormatPr baseColWidth="10" defaultRowHeight="13" x14ac:dyDescent="0.15"/>
  <cols>
    <col min="1" max="1" width="17.5" style="132" customWidth="1"/>
    <col min="2" max="2" width="13.33203125" style="132" customWidth="1"/>
    <col min="3" max="7" width="12.1640625" style="132" customWidth="1"/>
    <col min="8" max="9" width="12.1640625" style="132" hidden="1" customWidth="1"/>
    <col min="10" max="13" width="12.1640625" style="132" customWidth="1"/>
    <col min="14" max="15" width="12.1640625" style="132" hidden="1" customWidth="1"/>
    <col min="16" max="17" width="12.1640625" style="132" customWidth="1"/>
    <col min="18" max="16384" width="10.83203125" style="132"/>
  </cols>
  <sheetData>
    <row r="1" spans="1:52" ht="14" x14ac:dyDescent="0.15">
      <c r="A1" s="131" t="s">
        <v>24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</row>
    <row r="2" spans="1:52" ht="14" x14ac:dyDescent="0.15">
      <c r="A2" s="133" t="s">
        <v>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</row>
    <row r="3" spans="1:52" ht="15" thickBot="1" x14ac:dyDescent="0.2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</row>
    <row r="4" spans="1:52" ht="14" x14ac:dyDescent="0.15">
      <c r="A4" s="99" t="s">
        <v>25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</row>
    <row r="5" spans="1:52" ht="14" x14ac:dyDescent="0.15">
      <c r="A5" s="102" t="s">
        <v>8</v>
      </c>
      <c r="B5" s="103"/>
      <c r="C5" s="115">
        <v>2265</v>
      </c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4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</row>
    <row r="6" spans="1:52" ht="14" x14ac:dyDescent="0.15">
      <c r="A6" s="102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4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</row>
    <row r="7" spans="1:52" ht="75" x14ac:dyDescent="0.15">
      <c r="A7" s="198" t="s">
        <v>1</v>
      </c>
      <c r="B7" s="199" t="s">
        <v>22</v>
      </c>
      <c r="C7" s="201" t="s">
        <v>19</v>
      </c>
      <c r="D7" s="201" t="s">
        <v>104</v>
      </c>
      <c r="E7" s="201" t="s">
        <v>105</v>
      </c>
      <c r="F7" s="201" t="s">
        <v>20</v>
      </c>
      <c r="G7" s="201" t="s">
        <v>151</v>
      </c>
      <c r="H7" s="201" t="s">
        <v>267</v>
      </c>
      <c r="I7" s="202" t="s">
        <v>21</v>
      </c>
      <c r="J7" s="203" t="s">
        <v>257</v>
      </c>
      <c r="K7" s="203" t="s">
        <v>258</v>
      </c>
      <c r="L7" s="203" t="s">
        <v>259</v>
      </c>
      <c r="M7" s="203" t="s">
        <v>260</v>
      </c>
      <c r="N7" s="204" t="s">
        <v>261</v>
      </c>
      <c r="O7" s="204" t="s">
        <v>262</v>
      </c>
      <c r="P7" s="204" t="s">
        <v>263</v>
      </c>
      <c r="Q7" s="204" t="s">
        <v>264</v>
      </c>
      <c r="R7" s="203" t="s">
        <v>265</v>
      </c>
      <c r="S7" s="205" t="s">
        <v>266</v>
      </c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</row>
    <row r="8" spans="1:52" ht="14" x14ac:dyDescent="0.15">
      <c r="A8" s="168" t="str">
        <f>'Tariffs 2019'!K2</f>
        <v>Aurora Energy</v>
      </c>
      <c r="B8" s="143">
        <f>'Tariffs 2019'!G2</f>
        <v>42185</v>
      </c>
      <c r="C8" s="43">
        <f>91*'Tariffs 2019'!M2/100</f>
        <v>79.854981818181813</v>
      </c>
      <c r="D8" s="43">
        <f>$C$5*'Tariffs 2019'!N2/100</f>
        <v>555.13090909090909</v>
      </c>
      <c r="E8" s="43">
        <v>0</v>
      </c>
      <c r="F8" s="43">
        <v>0</v>
      </c>
      <c r="G8" s="43">
        <f>SUM(C8:F8)</f>
        <v>634.98589090909093</v>
      </c>
      <c r="H8" s="164">
        <f>(G8-C8)*4</f>
        <v>2220.5236363636363</v>
      </c>
      <c r="I8" s="164">
        <f>G8*4</f>
        <v>2539.9435636363637</v>
      </c>
      <c r="J8" s="165">
        <f>'Tariffs 2019'!AZ2</f>
        <v>0</v>
      </c>
      <c r="K8" s="165">
        <f>'Tariffs 2019'!BA2</f>
        <v>0</v>
      </c>
      <c r="L8" s="165">
        <f>'Tariffs 2019'!BB2</f>
        <v>0</v>
      </c>
      <c r="M8" s="165">
        <f>'Tariffs 2019'!BC2</f>
        <v>0</v>
      </c>
      <c r="N8" s="166">
        <f>I8</f>
        <v>2539.9435636363637</v>
      </c>
      <c r="O8" s="166">
        <f>N8-(G8*M8/100)</f>
        <v>2539.9435636363637</v>
      </c>
      <c r="P8" s="167">
        <f>N8*1.1</f>
        <v>2793.9379200000003</v>
      </c>
      <c r="Q8" s="167">
        <f>O8*1.1</f>
        <v>2793.9379200000003</v>
      </c>
      <c r="R8" s="171">
        <f>'Tariffs 2019'!BL2</f>
        <v>0</v>
      </c>
      <c r="S8" s="172" t="str">
        <f>'Tariffs 2019'!BM2</f>
        <v>n</v>
      </c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</row>
    <row r="9" spans="1:52" ht="15" thickBot="1" x14ac:dyDescent="0.2">
      <c r="A9" s="116" t="str">
        <f>'Tariffs 2019'!K3</f>
        <v>1st Energy</v>
      </c>
      <c r="B9" s="117">
        <f>'Tariffs 2019'!G3</f>
        <v>42179</v>
      </c>
      <c r="C9" s="118">
        <f>91*'Tariffs 2019'!M3/100</f>
        <v>79.856636363636369</v>
      </c>
      <c r="D9" s="118">
        <f>$C$5*'Tariffs 2019'!N3/100</f>
        <v>554.92499999999995</v>
      </c>
      <c r="E9" s="118">
        <v>0</v>
      </c>
      <c r="F9" s="118">
        <v>0</v>
      </c>
      <c r="G9" s="118">
        <f>SUM(C9:F9)</f>
        <v>634.78163636363638</v>
      </c>
      <c r="H9" s="144">
        <f>(G9-C9)*4</f>
        <v>2219.6999999999998</v>
      </c>
      <c r="I9" s="144">
        <f>G9*4</f>
        <v>2539.1265454545455</v>
      </c>
      <c r="J9" s="163">
        <f>'Tariffs 2019'!AZ3</f>
        <v>0</v>
      </c>
      <c r="K9" s="163">
        <f>'Tariffs 2019'!BA3</f>
        <v>0</v>
      </c>
      <c r="L9" s="163">
        <f>'Tariffs 2019'!BB3</f>
        <v>0</v>
      </c>
      <c r="M9" s="163">
        <f>'Tariffs 2019'!BC3</f>
        <v>5</v>
      </c>
      <c r="N9" s="169">
        <f>I9</f>
        <v>2539.1265454545455</v>
      </c>
      <c r="O9" s="169">
        <f>I9-(H9*M9/100)</f>
        <v>2428.1415454545454</v>
      </c>
      <c r="P9" s="170">
        <f>N9*1.1</f>
        <v>2793.0392000000002</v>
      </c>
      <c r="Q9" s="170">
        <f>O9*1.1</f>
        <v>2670.9557</v>
      </c>
      <c r="R9" s="173">
        <f>'Tariffs 2019'!BL3</f>
        <v>0</v>
      </c>
      <c r="S9" s="174" t="str">
        <f>'Tariffs 2019'!BM3</f>
        <v>n</v>
      </c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</row>
    <row r="10" spans="1:52" ht="14" x14ac:dyDescent="0.15"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</row>
    <row r="11" spans="1:52" ht="15" thickBot="1" x14ac:dyDescent="0.2"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</row>
    <row r="12" spans="1:52" ht="14" x14ac:dyDescent="0.15">
      <c r="A12" s="188" t="s">
        <v>344</v>
      </c>
      <c r="B12" s="100"/>
      <c r="C12" s="100"/>
      <c r="D12" s="182"/>
      <c r="E12" s="182"/>
      <c r="F12" s="182"/>
      <c r="G12" s="182"/>
      <c r="H12" s="182"/>
      <c r="I12" s="182"/>
      <c r="J12" s="182"/>
      <c r="K12" s="100"/>
      <c r="L12" s="100"/>
      <c r="M12" s="100"/>
      <c r="N12" s="100"/>
      <c r="O12" s="100"/>
      <c r="P12" s="100"/>
      <c r="Q12" s="100"/>
      <c r="R12" s="100"/>
      <c r="S12" s="10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</row>
    <row r="13" spans="1:52" ht="14" x14ac:dyDescent="0.15">
      <c r="A13" s="102" t="s">
        <v>8</v>
      </c>
      <c r="B13" s="103"/>
      <c r="C13" s="115">
        <v>2265</v>
      </c>
      <c r="D13" s="183"/>
      <c r="E13" s="183"/>
      <c r="F13" s="183"/>
      <c r="G13" s="183"/>
      <c r="H13" s="183"/>
      <c r="I13" s="183"/>
      <c r="J13" s="183"/>
      <c r="K13" s="103"/>
      <c r="L13" s="103"/>
      <c r="M13" s="103"/>
      <c r="N13" s="103"/>
      <c r="O13" s="103"/>
      <c r="P13" s="103"/>
      <c r="Q13" s="103"/>
      <c r="R13" s="103"/>
      <c r="S13" s="104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</row>
    <row r="14" spans="1:52" ht="14" x14ac:dyDescent="0.15">
      <c r="A14" s="102" t="s">
        <v>347</v>
      </c>
      <c r="B14" s="103"/>
      <c r="C14" s="110">
        <v>0.6</v>
      </c>
      <c r="D14" s="183"/>
      <c r="E14" s="183"/>
      <c r="F14" s="183"/>
      <c r="G14" s="183"/>
      <c r="H14" s="183"/>
      <c r="I14" s="183"/>
      <c r="J14" s="183"/>
      <c r="K14" s="103"/>
      <c r="L14" s="103"/>
      <c r="M14" s="103"/>
      <c r="N14" s="103"/>
      <c r="O14" s="103"/>
      <c r="P14" s="103"/>
      <c r="Q14" s="103"/>
      <c r="R14" s="103"/>
      <c r="S14" s="104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</row>
    <row r="15" spans="1:52" ht="14" x14ac:dyDescent="0.15">
      <c r="A15" s="102" t="s">
        <v>348</v>
      </c>
      <c r="B15" s="103"/>
      <c r="C15" s="110">
        <v>0.4</v>
      </c>
      <c r="D15" s="183"/>
      <c r="E15" s="183"/>
      <c r="F15" s="183"/>
      <c r="G15" s="183"/>
      <c r="H15" s="183"/>
      <c r="I15" s="183"/>
      <c r="J15" s="183"/>
      <c r="K15" s="103"/>
      <c r="L15" s="103"/>
      <c r="M15" s="103"/>
      <c r="N15" s="103"/>
      <c r="O15" s="103"/>
      <c r="P15" s="103"/>
      <c r="Q15" s="103"/>
      <c r="R15" s="103"/>
      <c r="S15" s="104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</row>
    <row r="16" spans="1:52" ht="14" x14ac:dyDescent="0.15">
      <c r="A16" s="102"/>
      <c r="B16" s="103"/>
      <c r="C16" s="103"/>
      <c r="D16" s="183"/>
      <c r="E16" s="183"/>
      <c r="F16" s="183"/>
      <c r="G16" s="183"/>
      <c r="H16" s="183"/>
      <c r="I16" s="183"/>
      <c r="J16" s="183"/>
      <c r="K16" s="103"/>
      <c r="L16" s="103"/>
      <c r="M16" s="103"/>
      <c r="N16" s="103"/>
      <c r="O16" s="103"/>
      <c r="P16" s="103"/>
      <c r="Q16" s="103"/>
      <c r="R16" s="103"/>
      <c r="S16" s="104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</row>
    <row r="17" spans="1:52" ht="75" x14ac:dyDescent="0.15">
      <c r="A17" s="198" t="s">
        <v>1</v>
      </c>
      <c r="B17" s="199" t="s">
        <v>22</v>
      </c>
      <c r="C17" s="201" t="s">
        <v>19</v>
      </c>
      <c r="D17" s="201" t="s">
        <v>104</v>
      </c>
      <c r="E17" s="201" t="s">
        <v>20</v>
      </c>
      <c r="F17" s="201" t="s">
        <v>350</v>
      </c>
      <c r="G17" s="201" t="s">
        <v>151</v>
      </c>
      <c r="H17" s="201" t="s">
        <v>267</v>
      </c>
      <c r="I17" s="202" t="s">
        <v>21</v>
      </c>
      <c r="J17" s="203" t="s">
        <v>257</v>
      </c>
      <c r="K17" s="203" t="s">
        <v>258</v>
      </c>
      <c r="L17" s="203" t="s">
        <v>259</v>
      </c>
      <c r="M17" s="203" t="s">
        <v>260</v>
      </c>
      <c r="N17" s="204" t="s">
        <v>261</v>
      </c>
      <c r="O17" s="204" t="s">
        <v>262</v>
      </c>
      <c r="P17" s="204" t="s">
        <v>263</v>
      </c>
      <c r="Q17" s="204" t="s">
        <v>264</v>
      </c>
      <c r="R17" s="203" t="s">
        <v>265</v>
      </c>
      <c r="S17" s="205" t="s">
        <v>266</v>
      </c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</row>
    <row r="18" spans="1:52" ht="14" x14ac:dyDescent="0.15">
      <c r="A18" s="168" t="str">
        <f>'Tariffs 2019'!K4</f>
        <v>Aurora Energy</v>
      </c>
      <c r="B18" s="143">
        <f>'Tariffs 2019'!G4</f>
        <v>42185</v>
      </c>
      <c r="C18" s="43">
        <f>91*'Tariffs 2019'!M4/100</f>
        <v>94.749200000000002</v>
      </c>
      <c r="D18" s="43">
        <f>$C$13*$C$14*'Tariffs 2019'!N4/100</f>
        <v>333.07854545454546</v>
      </c>
      <c r="E18" s="43">
        <v>0</v>
      </c>
      <c r="F18" s="43">
        <f>($C$13*$C$15)*'Tariffs 2019'!W4/100</f>
        <v>144.21872727272728</v>
      </c>
      <c r="G18" s="43">
        <f>SUM(C18:F18)</f>
        <v>572.04647272727277</v>
      </c>
      <c r="H18" s="164">
        <f>(G18-C18)*4</f>
        <v>1909.1890909090912</v>
      </c>
      <c r="I18" s="164">
        <f>G18*4</f>
        <v>2288.1858909090911</v>
      </c>
      <c r="J18" s="165">
        <f>'Tariffs 2019'!AZ4</f>
        <v>0</v>
      </c>
      <c r="K18" s="165">
        <f>'Tariffs 2019'!BA4</f>
        <v>0</v>
      </c>
      <c r="L18" s="165">
        <f>'Tariffs 2019'!BB4</f>
        <v>0</v>
      </c>
      <c r="M18" s="165">
        <f>'Tariffs 2019'!BC4</f>
        <v>0</v>
      </c>
      <c r="N18" s="166">
        <f>I18</f>
        <v>2288.1858909090911</v>
      </c>
      <c r="O18" s="166">
        <f>N18-(G18*M18/100)</f>
        <v>2288.1858909090911</v>
      </c>
      <c r="P18" s="167">
        <f>N18*1.1</f>
        <v>2517.0044800000005</v>
      </c>
      <c r="Q18" s="167">
        <f>O18*1.1</f>
        <v>2517.0044800000005</v>
      </c>
      <c r="R18" s="171">
        <f>'Tariffs 2019'!BL4</f>
        <v>0</v>
      </c>
      <c r="S18" s="172" t="str">
        <f>'Tariffs 2019'!BM4</f>
        <v>n</v>
      </c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</row>
    <row r="19" spans="1:52" ht="15" thickBot="1" x14ac:dyDescent="0.2">
      <c r="A19" s="116" t="str">
        <f>'Tariffs 2019'!K5</f>
        <v>1st Energy</v>
      </c>
      <c r="B19" s="117">
        <f>'Tariffs 2019'!G5</f>
        <v>42179</v>
      </c>
      <c r="C19" s="118">
        <f>91*'Tariffs 2019'!M5/100</f>
        <v>94.749200000000002</v>
      </c>
      <c r="D19" s="118">
        <f>$C$13*$C$14*'Tariffs 2019'!N5/100</f>
        <v>332.95499999999998</v>
      </c>
      <c r="E19" s="118">
        <v>0</v>
      </c>
      <c r="F19" s="118">
        <f>($C$13*$C$15)*'Tariffs 2019'!W5/100</f>
        <v>144.13636363636363</v>
      </c>
      <c r="G19" s="118">
        <f>SUM(C19:F19)</f>
        <v>571.84056363636364</v>
      </c>
      <c r="H19" s="144">
        <f>(G19-C19)*4</f>
        <v>1908.3654545454547</v>
      </c>
      <c r="I19" s="144">
        <f>G19*4</f>
        <v>2287.3622545454546</v>
      </c>
      <c r="J19" s="163">
        <f>'Tariffs 2019'!AZ5</f>
        <v>0</v>
      </c>
      <c r="K19" s="163">
        <f>'Tariffs 2019'!BA5</f>
        <v>0</v>
      </c>
      <c r="L19" s="163">
        <f>'Tariffs 2019'!BB5</f>
        <v>0</v>
      </c>
      <c r="M19" s="163">
        <f>'Tariffs 2019'!BC5</f>
        <v>5</v>
      </c>
      <c r="N19" s="169">
        <f>I19</f>
        <v>2287.3622545454546</v>
      </c>
      <c r="O19" s="169">
        <f>I19-(H19*M19/100)</f>
        <v>2191.9439818181818</v>
      </c>
      <c r="P19" s="170">
        <f>N19*1.1</f>
        <v>2516.0984800000001</v>
      </c>
      <c r="Q19" s="170">
        <f>O19*1.1</f>
        <v>2411.1383800000003</v>
      </c>
      <c r="R19" s="173">
        <f>'Tariffs 2019'!BL5</f>
        <v>0</v>
      </c>
      <c r="S19" s="174" t="str">
        <f>'Tariffs 2019'!BM5</f>
        <v>n</v>
      </c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</row>
    <row r="20" spans="1:52" ht="13" customHeight="1" x14ac:dyDescent="0.15"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</row>
    <row r="21" spans="1:52" ht="15" thickBot="1" x14ac:dyDescent="0.2"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</row>
    <row r="22" spans="1:52" ht="14" x14ac:dyDescent="0.15">
      <c r="A22" s="188" t="s">
        <v>345</v>
      </c>
      <c r="B22" s="100"/>
      <c r="C22" s="100"/>
      <c r="D22" s="184"/>
      <c r="E22" s="184"/>
      <c r="F22" s="184"/>
      <c r="G22" s="185"/>
      <c r="H22" s="185"/>
      <c r="I22" s="185"/>
      <c r="J22" s="185"/>
      <c r="K22" s="107"/>
      <c r="L22" s="107"/>
      <c r="M22" s="107"/>
      <c r="N22" s="107"/>
      <c r="O22" s="107"/>
      <c r="P22" s="100"/>
      <c r="Q22" s="100"/>
      <c r="R22" s="100"/>
      <c r="S22" s="10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</row>
    <row r="23" spans="1:52" ht="14" x14ac:dyDescent="0.15">
      <c r="A23" s="102" t="s">
        <v>202</v>
      </c>
      <c r="B23" s="103"/>
      <c r="C23" s="115">
        <v>2265</v>
      </c>
      <c r="D23" s="186"/>
      <c r="E23" s="186"/>
      <c r="F23" s="186"/>
      <c r="G23" s="187"/>
      <c r="H23" s="187"/>
      <c r="I23" s="187"/>
      <c r="J23" s="187"/>
      <c r="K23" s="109"/>
      <c r="L23" s="109"/>
      <c r="M23" s="109"/>
      <c r="N23" s="109"/>
      <c r="O23" s="109"/>
      <c r="P23" s="103"/>
      <c r="Q23" s="103"/>
      <c r="R23" s="103"/>
      <c r="S23" s="104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</row>
    <row r="24" spans="1:52" ht="14" x14ac:dyDescent="0.15">
      <c r="A24" s="102" t="s">
        <v>347</v>
      </c>
      <c r="B24" s="103"/>
      <c r="C24" s="110">
        <v>0.4</v>
      </c>
      <c r="D24" s="186"/>
      <c r="E24" s="186"/>
      <c r="F24" s="186"/>
      <c r="G24" s="187"/>
      <c r="H24" s="187"/>
      <c r="I24" s="187"/>
      <c r="J24" s="187"/>
      <c r="K24" s="109"/>
      <c r="L24" s="109"/>
      <c r="M24" s="109"/>
      <c r="N24" s="109"/>
      <c r="O24" s="109"/>
      <c r="P24" s="103"/>
      <c r="Q24" s="103"/>
      <c r="R24" s="103"/>
      <c r="S24" s="104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</row>
    <row r="25" spans="1:52" ht="14" x14ac:dyDescent="0.15">
      <c r="A25" s="102" t="s">
        <v>348</v>
      </c>
      <c r="B25" s="103"/>
      <c r="C25" s="110">
        <v>0.3</v>
      </c>
      <c r="D25" s="186"/>
      <c r="E25" s="186"/>
      <c r="F25" s="186"/>
      <c r="G25" s="187"/>
      <c r="H25" s="187"/>
      <c r="I25" s="187"/>
      <c r="J25" s="187"/>
      <c r="K25" s="109"/>
      <c r="L25" s="109"/>
      <c r="M25" s="109"/>
      <c r="N25" s="109"/>
      <c r="O25" s="109"/>
      <c r="P25" s="103"/>
      <c r="Q25" s="103"/>
      <c r="R25" s="103"/>
      <c r="S25" s="104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</row>
    <row r="26" spans="1:52" ht="14" x14ac:dyDescent="0.15">
      <c r="A26" s="102" t="s">
        <v>349</v>
      </c>
      <c r="B26" s="103"/>
      <c r="C26" s="110">
        <v>0.3</v>
      </c>
      <c r="D26" s="186"/>
      <c r="E26" s="186"/>
      <c r="F26" s="186"/>
      <c r="G26" s="187"/>
      <c r="H26" s="187"/>
      <c r="I26" s="187"/>
      <c r="J26" s="187"/>
      <c r="K26" s="109"/>
      <c r="L26" s="109"/>
      <c r="M26" s="109"/>
      <c r="N26" s="109"/>
      <c r="O26" s="109"/>
      <c r="P26" s="103"/>
      <c r="Q26" s="103"/>
      <c r="R26" s="103"/>
      <c r="S26" s="104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</row>
    <row r="27" spans="1:52" ht="14" x14ac:dyDescent="0.15">
      <c r="A27" s="102"/>
      <c r="B27" s="103"/>
      <c r="C27" s="103"/>
      <c r="D27" s="186"/>
      <c r="E27" s="186"/>
      <c r="F27" s="186"/>
      <c r="G27" s="187"/>
      <c r="H27" s="187"/>
      <c r="I27" s="187"/>
      <c r="J27" s="187"/>
      <c r="K27" s="109"/>
      <c r="L27" s="109"/>
      <c r="M27" s="109"/>
      <c r="N27" s="109"/>
      <c r="O27" s="109"/>
      <c r="P27" s="103"/>
      <c r="Q27" s="103"/>
      <c r="R27" s="103"/>
      <c r="S27" s="104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</row>
    <row r="28" spans="1:52" ht="75" x14ac:dyDescent="0.15">
      <c r="A28" s="198" t="s">
        <v>1</v>
      </c>
      <c r="B28" s="199" t="s">
        <v>22</v>
      </c>
      <c r="C28" s="201" t="s">
        <v>19</v>
      </c>
      <c r="D28" s="201" t="s">
        <v>104</v>
      </c>
      <c r="E28" s="201" t="s">
        <v>350</v>
      </c>
      <c r="F28" s="201" t="s">
        <v>351</v>
      </c>
      <c r="G28" s="201" t="s">
        <v>151</v>
      </c>
      <c r="H28" s="201" t="s">
        <v>267</v>
      </c>
      <c r="I28" s="202" t="s">
        <v>21</v>
      </c>
      <c r="J28" s="203" t="s">
        <v>257</v>
      </c>
      <c r="K28" s="203" t="s">
        <v>258</v>
      </c>
      <c r="L28" s="203" t="s">
        <v>259</v>
      </c>
      <c r="M28" s="203" t="s">
        <v>260</v>
      </c>
      <c r="N28" s="204" t="s">
        <v>261</v>
      </c>
      <c r="O28" s="204" t="s">
        <v>262</v>
      </c>
      <c r="P28" s="204" t="s">
        <v>263</v>
      </c>
      <c r="Q28" s="204" t="s">
        <v>264</v>
      </c>
      <c r="R28" s="203" t="s">
        <v>265</v>
      </c>
      <c r="S28" s="205" t="s">
        <v>266</v>
      </c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</row>
    <row r="29" spans="1:52" ht="14" x14ac:dyDescent="0.15">
      <c r="A29" s="181" t="str">
        <f>'Tariffs 2019'!K6</f>
        <v>Aurora Energy</v>
      </c>
      <c r="B29" s="175">
        <f>'Tariffs 2019'!G6</f>
        <v>42185</v>
      </c>
      <c r="C29" s="176">
        <f>91*'Tariffs 2019'!M6/100</f>
        <v>113.1494</v>
      </c>
      <c r="D29" s="176">
        <f>($C$23*$C$24)*'Tariffs 2019'!N6/100</f>
        <v>222.05236363636362</v>
      </c>
      <c r="E29" s="176">
        <f>($C$23*$C$25)*'Tariffs 2019'!W6/100</f>
        <v>108.16404545454544</v>
      </c>
      <c r="F29" s="176">
        <f>($C$23*$C$26)*'Tariffs 2019'!AE6/100</f>
        <v>87.043950000000009</v>
      </c>
      <c r="G29" s="176">
        <f>SUM(C29:F29)</f>
        <v>530.40975909090912</v>
      </c>
      <c r="H29" s="164">
        <f>(G29-C29)*4</f>
        <v>1669.0414363636364</v>
      </c>
      <c r="I29" s="164">
        <f>G29*4</f>
        <v>2121.6390363636365</v>
      </c>
      <c r="J29" s="165">
        <f>'Tariffs 2019'!AZ6</f>
        <v>0</v>
      </c>
      <c r="K29" s="165">
        <f>'Tariffs 2019'!BA6</f>
        <v>0</v>
      </c>
      <c r="L29" s="165">
        <f>'Tariffs 2019'!BB6</f>
        <v>0</v>
      </c>
      <c r="M29" s="165">
        <f>'Tariffs 2019'!BC6</f>
        <v>0</v>
      </c>
      <c r="N29" s="166">
        <f>I29</f>
        <v>2121.6390363636365</v>
      </c>
      <c r="O29" s="166">
        <f>N29-(G29*M29/100)</f>
        <v>2121.6390363636365</v>
      </c>
      <c r="P29" s="167">
        <f>N29*1.1</f>
        <v>2333.8029400000005</v>
      </c>
      <c r="Q29" s="167">
        <f>O29*1.1</f>
        <v>2333.8029400000005</v>
      </c>
      <c r="R29" s="171">
        <f>'Tariffs 2019'!BL15</f>
        <v>0</v>
      </c>
      <c r="S29" s="172">
        <f>'Tariffs 2019'!BM15</f>
        <v>0</v>
      </c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</row>
    <row r="30" spans="1:52" ht="15" thickBot="1" x14ac:dyDescent="0.2">
      <c r="A30" s="55" t="str">
        <f>'Tariffs 2019'!K7</f>
        <v>1st Energy</v>
      </c>
      <c r="B30" s="111">
        <f>'Tariffs 2019'!G7</f>
        <v>42179</v>
      </c>
      <c r="C30" s="112">
        <f>91*'Tariffs 2019'!M7/100</f>
        <v>113.1494</v>
      </c>
      <c r="D30" s="112">
        <f>($C$23*$C$24)*'Tariffs 2019'!N7/100</f>
        <v>221.96999999999997</v>
      </c>
      <c r="E30" s="112">
        <f>($C$23*$C$25)*'Tariffs 2019'!W7/100</f>
        <v>108.10227272727272</v>
      </c>
      <c r="F30" s="176">
        <f>($C$23*$C$26)*'Tariffs 2019'!AE7/100</f>
        <v>87.043950000000009</v>
      </c>
      <c r="G30" s="112">
        <f>SUM(C30:F30)</f>
        <v>530.26562272727267</v>
      </c>
      <c r="H30" s="144">
        <f>(G30-C30)*4</f>
        <v>1668.4648909090906</v>
      </c>
      <c r="I30" s="144">
        <f>G30*4</f>
        <v>2121.0624909090907</v>
      </c>
      <c r="J30" s="163">
        <f>'Tariffs 2019'!AZ7</f>
        <v>0</v>
      </c>
      <c r="K30" s="163">
        <f>'Tariffs 2019'!BA7</f>
        <v>0</v>
      </c>
      <c r="L30" s="163">
        <f>'Tariffs 2019'!BB7</f>
        <v>0</v>
      </c>
      <c r="M30" s="163">
        <f>'Tariffs 2019'!BC7</f>
        <v>5</v>
      </c>
      <c r="N30" s="169">
        <f>I30</f>
        <v>2121.0624909090907</v>
      </c>
      <c r="O30" s="169">
        <f>I30-(H30*M30/100)</f>
        <v>2037.6392463636362</v>
      </c>
      <c r="P30" s="170">
        <f>N30*1.1</f>
        <v>2333.1687400000001</v>
      </c>
      <c r="Q30" s="170">
        <f>O30*1.1</f>
        <v>2241.4031709999999</v>
      </c>
      <c r="R30" s="173">
        <f>'Tariffs 2019'!BL16</f>
        <v>0</v>
      </c>
      <c r="S30" s="174">
        <f>'Tariffs 2019'!BM16</f>
        <v>0</v>
      </c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</row>
    <row r="31" spans="1:52" ht="14" x14ac:dyDescent="0.15">
      <c r="B31" s="134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6"/>
      <c r="Q31" s="136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</row>
    <row r="32" spans="1:52" ht="15" thickBot="1" x14ac:dyDescent="0.2"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</row>
    <row r="33" spans="1:52" ht="14" x14ac:dyDescent="0.15">
      <c r="A33" s="99" t="s">
        <v>94</v>
      </c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</row>
    <row r="34" spans="1:52" ht="14" x14ac:dyDescent="0.15">
      <c r="A34" s="102" t="s">
        <v>8</v>
      </c>
      <c r="B34" s="103"/>
      <c r="C34" s="115">
        <v>2265</v>
      </c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4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</row>
    <row r="35" spans="1:52" ht="14" x14ac:dyDescent="0.15">
      <c r="A35" s="102" t="s">
        <v>112</v>
      </c>
      <c r="B35" s="103"/>
      <c r="C35" s="110">
        <v>0.6</v>
      </c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4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</row>
    <row r="36" spans="1:52" ht="14" x14ac:dyDescent="0.15">
      <c r="A36" s="102" t="s">
        <v>80</v>
      </c>
      <c r="B36" s="103"/>
      <c r="C36" s="110">
        <v>0.4</v>
      </c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4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</row>
    <row r="37" spans="1:52" ht="14" x14ac:dyDescent="0.15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4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</row>
    <row r="38" spans="1:52" ht="75" x14ac:dyDescent="0.15">
      <c r="A38" s="198" t="s">
        <v>1</v>
      </c>
      <c r="B38" s="199" t="s">
        <v>22</v>
      </c>
      <c r="C38" s="201" t="s">
        <v>19</v>
      </c>
      <c r="D38" s="201" t="s">
        <v>104</v>
      </c>
      <c r="E38" s="201" t="s">
        <v>20</v>
      </c>
      <c r="F38" s="201" t="s">
        <v>108</v>
      </c>
      <c r="G38" s="201" t="s">
        <v>151</v>
      </c>
      <c r="H38" s="201" t="s">
        <v>267</v>
      </c>
      <c r="I38" s="202" t="s">
        <v>21</v>
      </c>
      <c r="J38" s="203" t="s">
        <v>257</v>
      </c>
      <c r="K38" s="203" t="s">
        <v>258</v>
      </c>
      <c r="L38" s="203" t="s">
        <v>259</v>
      </c>
      <c r="M38" s="203" t="s">
        <v>260</v>
      </c>
      <c r="N38" s="204" t="s">
        <v>261</v>
      </c>
      <c r="O38" s="204" t="s">
        <v>262</v>
      </c>
      <c r="P38" s="204" t="s">
        <v>263</v>
      </c>
      <c r="Q38" s="204" t="s">
        <v>264</v>
      </c>
      <c r="R38" s="203" t="s">
        <v>265</v>
      </c>
      <c r="S38" s="205" t="s">
        <v>266</v>
      </c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</row>
    <row r="39" spans="1:52" ht="14" x14ac:dyDescent="0.15">
      <c r="A39" s="168" t="str">
        <f>'Tariffs 2019'!K8</f>
        <v>Aurora Energy</v>
      </c>
      <c r="B39" s="143">
        <f>'Tariffs 2019'!G8</f>
        <v>42185</v>
      </c>
      <c r="C39" s="43">
        <f>91*'Tariffs 2019'!M8/100</f>
        <v>88.708454545454558</v>
      </c>
      <c r="D39" s="43">
        <f>($C$34*$C$35)*'Tariffs 2019'!N8/100</f>
        <v>402.59757272727273</v>
      </c>
      <c r="E39" s="43">
        <v>0</v>
      </c>
      <c r="F39" s="43">
        <f>($C$34*$C$36)*'Tariffs 2019'!W8/100</f>
        <v>124.94563636363635</v>
      </c>
      <c r="G39" s="43">
        <f>SUM(C39:F39)</f>
        <v>616.25166363636367</v>
      </c>
      <c r="H39" s="179">
        <f>(G39-C39)*4</f>
        <v>2110.1728363636366</v>
      </c>
      <c r="I39" s="179">
        <f>G39*4</f>
        <v>2465.0066545454547</v>
      </c>
      <c r="J39" s="165">
        <f>'Tariffs 2019'!AZ8</f>
        <v>0</v>
      </c>
      <c r="K39" s="165">
        <f>'Tariffs 2019'!BA8</f>
        <v>0</v>
      </c>
      <c r="L39" s="165">
        <f>'Tariffs 2019'!BB8</f>
        <v>0</v>
      </c>
      <c r="M39" s="165">
        <f>'Tariffs 2019'!BC8</f>
        <v>0</v>
      </c>
      <c r="N39" s="166">
        <f>I39</f>
        <v>2465.0066545454547</v>
      </c>
      <c r="O39" s="166">
        <f>N39-(G39*M39/100)</f>
        <v>2465.0066545454547</v>
      </c>
      <c r="P39" s="167">
        <f>N39*1.1</f>
        <v>2711.5073200000002</v>
      </c>
      <c r="Q39" s="167">
        <f>O39*1.1</f>
        <v>2711.5073200000002</v>
      </c>
      <c r="R39" s="171">
        <f>'Tariffs 2019'!BL8</f>
        <v>0</v>
      </c>
      <c r="S39" s="172" t="str">
        <f>'Tariffs 2019'!BM8</f>
        <v>n</v>
      </c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</row>
    <row r="40" spans="1:52" ht="15" thickBot="1" x14ac:dyDescent="0.2">
      <c r="A40" s="116" t="str">
        <f>'Tariffs 2019'!K9</f>
        <v>1st Energy</v>
      </c>
      <c r="B40" s="117">
        <f>'Tariffs 2019'!G9</f>
        <v>42179</v>
      </c>
      <c r="C40" s="118">
        <f>91*'Tariffs 2019'!M9/100</f>
        <v>88.708454545454558</v>
      </c>
      <c r="D40" s="118">
        <f>($C$34*$C$35)*'Tariffs 2019'!N9/100</f>
        <v>402.51109090909085</v>
      </c>
      <c r="E40" s="118">
        <v>0</v>
      </c>
      <c r="F40" s="118">
        <f>($C$34*$C$36)*'Tariffs 2019'!W9/100</f>
        <v>124.94563636363635</v>
      </c>
      <c r="G40" s="118">
        <f>SUM(C40:F40)</f>
        <v>616.16518181818174</v>
      </c>
      <c r="H40" s="180">
        <f>(G40-C40)*4</f>
        <v>2109.8269090909089</v>
      </c>
      <c r="I40" s="180">
        <f>G40*4</f>
        <v>2464.6607272727269</v>
      </c>
      <c r="J40" s="163">
        <f>'Tariffs 2019'!AZ9</f>
        <v>0</v>
      </c>
      <c r="K40" s="163">
        <f>'Tariffs 2019'!BA9</f>
        <v>0</v>
      </c>
      <c r="L40" s="163">
        <f>'Tariffs 2019'!BB9</f>
        <v>0</v>
      </c>
      <c r="M40" s="163">
        <f>'Tariffs 2019'!BC9</f>
        <v>5</v>
      </c>
      <c r="N40" s="169">
        <f>I40</f>
        <v>2464.6607272727269</v>
      </c>
      <c r="O40" s="169">
        <f>I40-(H40*M40/100)</f>
        <v>2359.1693818181816</v>
      </c>
      <c r="P40" s="170">
        <f>N40*1.1</f>
        <v>2711.1268</v>
      </c>
      <c r="Q40" s="170">
        <f>O40*1.1</f>
        <v>2595.0863199999999</v>
      </c>
      <c r="R40" s="173">
        <f>'Tariffs 2019'!BL9</f>
        <v>0</v>
      </c>
      <c r="S40" s="174" t="str">
        <f>'Tariffs 2019'!BM9</f>
        <v>n</v>
      </c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</row>
    <row r="41" spans="1:52" ht="14" x14ac:dyDescent="0.15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</row>
    <row r="42" spans="1:52" ht="14" x14ac:dyDescent="0.15">
      <c r="A42" s="13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</row>
    <row r="43" spans="1:52" ht="14" x14ac:dyDescent="0.15">
      <c r="A43" s="13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</row>
    <row r="44" spans="1:52" ht="14" x14ac:dyDescent="0.15">
      <c r="A44" s="13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</row>
    <row r="45" spans="1:52" ht="14" x14ac:dyDescent="0.15">
      <c r="A45" s="131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</row>
    <row r="46" spans="1:52" ht="14" x14ac:dyDescent="0.15">
      <c r="A46" s="131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</row>
    <row r="47" spans="1:52" ht="14" x14ac:dyDescent="0.15">
      <c r="A47" s="131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</row>
    <row r="48" spans="1:52" ht="14" x14ac:dyDescent="0.15">
      <c r="A48" s="13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</row>
    <row r="49" spans="1:52" ht="14" x14ac:dyDescent="0.15">
      <c r="A49" s="131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</row>
    <row r="50" spans="1:52" ht="14" x14ac:dyDescent="0.15">
      <c r="A50" s="131"/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</row>
    <row r="51" spans="1:52" ht="14" x14ac:dyDescent="0.15">
      <c r="A51" s="131"/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</row>
    <row r="52" spans="1:52" ht="14" x14ac:dyDescent="0.15">
      <c r="A52" s="131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</row>
    <row r="53" spans="1:52" ht="14" x14ac:dyDescent="0.15">
      <c r="A53" s="131"/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</row>
    <row r="54" spans="1:52" ht="14" x14ac:dyDescent="0.15">
      <c r="A54" s="131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</row>
    <row r="55" spans="1:52" ht="14" x14ac:dyDescent="0.15">
      <c r="A55" s="131"/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</row>
    <row r="56" spans="1:52" ht="14" x14ac:dyDescent="0.15">
      <c r="A56" s="131"/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</row>
    <row r="57" spans="1:52" ht="14" x14ac:dyDescent="0.15">
      <c r="A57" s="131"/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</row>
    <row r="58" spans="1:52" ht="14" x14ac:dyDescent="0.15">
      <c r="A58" s="131"/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</row>
    <row r="59" spans="1:52" ht="14" x14ac:dyDescent="0.15">
      <c r="A59" s="131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</row>
    <row r="60" spans="1:52" ht="14" x14ac:dyDescent="0.15">
      <c r="A60" s="131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</row>
    <row r="61" spans="1:52" ht="14" x14ac:dyDescent="0.15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</row>
    <row r="62" spans="1:52" ht="14" x14ac:dyDescent="0.15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</row>
    <row r="63" spans="1:52" ht="14" x14ac:dyDescent="0.15">
      <c r="A63" s="131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</row>
    <row r="64" spans="1:52" ht="14" x14ac:dyDescent="0.15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</row>
    <row r="65" spans="1:52" ht="14" x14ac:dyDescent="0.15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</row>
    <row r="66" spans="1:52" ht="14" x14ac:dyDescent="0.15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</row>
    <row r="67" spans="1:52" ht="14" x14ac:dyDescent="0.15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</row>
    <row r="68" spans="1:52" ht="14" x14ac:dyDescent="0.15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</row>
    <row r="69" spans="1:52" ht="14" x14ac:dyDescent="0.15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</row>
    <row r="70" spans="1:52" ht="14" x14ac:dyDescent="0.15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</row>
    <row r="71" spans="1:52" ht="14" x14ac:dyDescent="0.15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</row>
    <row r="72" spans="1:52" ht="14" x14ac:dyDescent="0.15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</row>
    <row r="73" spans="1:52" ht="14" x14ac:dyDescent="0.15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</row>
    <row r="74" spans="1:52" ht="14" x14ac:dyDescent="0.15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</row>
    <row r="75" spans="1:52" ht="14" x14ac:dyDescent="0.15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</row>
    <row r="76" spans="1:52" ht="14" x14ac:dyDescent="0.15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</row>
    <row r="77" spans="1:52" ht="14" x14ac:dyDescent="0.15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</row>
    <row r="78" spans="1:52" ht="14" x14ac:dyDescent="0.15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</row>
    <row r="79" spans="1:52" ht="14" x14ac:dyDescent="0.15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</row>
    <row r="80" spans="1:52" ht="14" x14ac:dyDescent="0.15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</row>
    <row r="81" spans="1:52" ht="14" x14ac:dyDescent="0.15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</row>
    <row r="82" spans="1:52" ht="14" x14ac:dyDescent="0.15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</row>
    <row r="83" spans="1:52" ht="14" x14ac:dyDescent="0.15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</row>
    <row r="84" spans="1:52" ht="14" x14ac:dyDescent="0.15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</row>
    <row r="85" spans="1:52" ht="14" x14ac:dyDescent="0.15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</row>
    <row r="86" spans="1:52" ht="14" x14ac:dyDescent="0.15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</row>
    <row r="87" spans="1:52" ht="14" x14ac:dyDescent="0.15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</row>
    <row r="88" spans="1:52" ht="14" x14ac:dyDescent="0.15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</row>
    <row r="89" spans="1:52" ht="14" x14ac:dyDescent="0.15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</row>
    <row r="90" spans="1:52" ht="14" x14ac:dyDescent="0.15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</row>
    <row r="91" spans="1:52" ht="14" x14ac:dyDescent="0.15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</row>
    <row r="92" spans="1:52" ht="14" x14ac:dyDescent="0.15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</row>
    <row r="93" spans="1:52" ht="14" x14ac:dyDescent="0.15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</row>
    <row r="94" spans="1:52" ht="14" x14ac:dyDescent="0.15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</row>
    <row r="95" spans="1:52" ht="14" x14ac:dyDescent="0.15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</row>
    <row r="96" spans="1:52" ht="14" x14ac:dyDescent="0.15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</row>
    <row r="97" spans="1:52" ht="14" x14ac:dyDescent="0.15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</row>
    <row r="98" spans="1:52" ht="14" x14ac:dyDescent="0.15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</row>
    <row r="99" spans="1:52" ht="14" x14ac:dyDescent="0.15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</row>
    <row r="100" spans="1:52" ht="14" x14ac:dyDescent="0.15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</row>
    <row r="101" spans="1:52" ht="14" x14ac:dyDescent="0.15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</row>
    <row r="102" spans="1:52" ht="14" x14ac:dyDescent="0.15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</row>
    <row r="103" spans="1:52" ht="14" x14ac:dyDescent="0.15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</row>
    <row r="104" spans="1:52" ht="14" x14ac:dyDescent="0.15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</row>
    <row r="105" spans="1:52" ht="14" x14ac:dyDescent="0.15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</row>
    <row r="106" spans="1:52" ht="14" x14ac:dyDescent="0.15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</row>
    <row r="107" spans="1:52" ht="14" x14ac:dyDescent="0.15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</row>
    <row r="108" spans="1:52" ht="14" x14ac:dyDescent="0.15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</row>
    <row r="109" spans="1:52" ht="14" x14ac:dyDescent="0.15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</row>
    <row r="110" spans="1:52" ht="14" x14ac:dyDescent="0.15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</row>
    <row r="111" spans="1:52" ht="14" x14ac:dyDescent="0.15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</row>
    <row r="112" spans="1:52" ht="14" x14ac:dyDescent="0.15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</row>
    <row r="113" spans="1:52" ht="14" x14ac:dyDescent="0.15">
      <c r="A113" s="131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</row>
    <row r="114" spans="1:52" ht="14" x14ac:dyDescent="0.15">
      <c r="A114" s="131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</row>
    <row r="115" spans="1:52" ht="14" x14ac:dyDescent="0.15">
      <c r="A115" s="131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</row>
    <row r="116" spans="1:52" ht="14" x14ac:dyDescent="0.15">
      <c r="A116" s="131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</row>
    <row r="117" spans="1:52" ht="14" x14ac:dyDescent="0.15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</row>
    <row r="118" spans="1:52" ht="14" x14ac:dyDescent="0.15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</row>
    <row r="119" spans="1:52" ht="14" x14ac:dyDescent="0.15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</row>
    <row r="120" spans="1:52" ht="14" x14ac:dyDescent="0.15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</row>
    <row r="121" spans="1:52" ht="14" x14ac:dyDescent="0.15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</row>
    <row r="122" spans="1:52" ht="14" x14ac:dyDescent="0.15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</row>
    <row r="123" spans="1:52" ht="14" x14ac:dyDescent="0.15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</row>
    <row r="124" spans="1:52" ht="14" x14ac:dyDescent="0.15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</row>
    <row r="125" spans="1:52" ht="14" x14ac:dyDescent="0.15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</row>
    <row r="126" spans="1:52" ht="14" x14ac:dyDescent="0.15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</row>
    <row r="127" spans="1:52" ht="14" x14ac:dyDescent="0.15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</row>
    <row r="128" spans="1:52" ht="14" x14ac:dyDescent="0.15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</row>
    <row r="129" spans="1:52" ht="14" x14ac:dyDescent="0.15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</row>
    <row r="130" spans="1:52" ht="14" x14ac:dyDescent="0.15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</row>
    <row r="131" spans="1:52" ht="14" x14ac:dyDescent="0.15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</row>
    <row r="132" spans="1:52" ht="14" x14ac:dyDescent="0.15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</row>
    <row r="133" spans="1:52" ht="14" x14ac:dyDescent="0.15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</row>
    <row r="134" spans="1:52" ht="14" x14ac:dyDescent="0.15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</row>
    <row r="135" spans="1:52" ht="14" x14ac:dyDescent="0.15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</row>
    <row r="136" spans="1:52" ht="14" x14ac:dyDescent="0.15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</row>
    <row r="137" spans="1:52" ht="14" x14ac:dyDescent="0.15">
      <c r="A137" s="131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</row>
    <row r="138" spans="1:52" ht="14" x14ac:dyDescent="0.15">
      <c r="A138" s="131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</row>
    <row r="139" spans="1:52" ht="14" x14ac:dyDescent="0.15">
      <c r="A139" s="131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</row>
    <row r="140" spans="1:52" ht="14" x14ac:dyDescent="0.15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</row>
    <row r="141" spans="1:52" ht="14" x14ac:dyDescent="0.15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</row>
    <row r="142" spans="1:52" ht="14" x14ac:dyDescent="0.15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</row>
    <row r="143" spans="1:52" ht="14" x14ac:dyDescent="0.15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</row>
    <row r="144" spans="1:52" ht="14" x14ac:dyDescent="0.15">
      <c r="A144" s="131"/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</row>
    <row r="145" spans="1:52" ht="14" x14ac:dyDescent="0.15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</row>
    <row r="146" spans="1:52" ht="14" x14ac:dyDescent="0.15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</row>
    <row r="147" spans="1:52" ht="14" x14ac:dyDescent="0.15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</row>
    <row r="148" spans="1:52" ht="14" x14ac:dyDescent="0.15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</row>
    <row r="149" spans="1:52" ht="14" x14ac:dyDescent="0.15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</row>
    <row r="150" spans="1:52" ht="14" x14ac:dyDescent="0.15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</row>
    <row r="151" spans="1:52" ht="14" x14ac:dyDescent="0.15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</row>
    <row r="152" spans="1:52" ht="14" x14ac:dyDescent="0.15">
      <c r="A152" s="131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</row>
    <row r="153" spans="1:52" ht="14" x14ac:dyDescent="0.15">
      <c r="A153" s="131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</row>
    <row r="154" spans="1:52" ht="14" x14ac:dyDescent="0.15">
      <c r="A154" s="131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</row>
    <row r="155" spans="1:52" ht="14" x14ac:dyDescent="0.15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</row>
    <row r="156" spans="1:52" ht="14" x14ac:dyDescent="0.15">
      <c r="A156" s="131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</row>
    <row r="157" spans="1:52" ht="14" x14ac:dyDescent="0.15">
      <c r="A157" s="131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</row>
    <row r="158" spans="1:52" ht="14" x14ac:dyDescent="0.15">
      <c r="A158" s="131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</row>
    <row r="159" spans="1:52" ht="14" x14ac:dyDescent="0.15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</row>
    <row r="160" spans="1:52" ht="14" x14ac:dyDescent="0.15">
      <c r="A160" s="131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</row>
    <row r="161" spans="1:52" ht="14" x14ac:dyDescent="0.15">
      <c r="A161" s="131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</row>
    <row r="162" spans="1:52" ht="14" x14ac:dyDescent="0.15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</row>
    <row r="163" spans="1:52" ht="14" x14ac:dyDescent="0.15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</row>
    <row r="164" spans="1:52" ht="14" x14ac:dyDescent="0.15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</row>
    <row r="165" spans="1:52" ht="14" x14ac:dyDescent="0.15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</row>
    <row r="166" spans="1:52" ht="14" x14ac:dyDescent="0.15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</row>
    <row r="167" spans="1:52" ht="14" x14ac:dyDescent="0.15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</row>
    <row r="168" spans="1:52" ht="14" x14ac:dyDescent="0.15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</row>
    <row r="169" spans="1:52" ht="14" x14ac:dyDescent="0.15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</row>
    <row r="170" spans="1:52" ht="14" x14ac:dyDescent="0.15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</row>
    <row r="171" spans="1:52" ht="14" x14ac:dyDescent="0.15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</row>
    <row r="172" spans="1:52" ht="14" x14ac:dyDescent="0.15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</row>
    <row r="173" spans="1:52" ht="14" x14ac:dyDescent="0.15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</row>
    <row r="174" spans="1:52" ht="14" x14ac:dyDescent="0.15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</row>
    <row r="175" spans="1:52" ht="14" x14ac:dyDescent="0.15">
      <c r="A175" s="131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</row>
    <row r="176" spans="1:52" ht="14" x14ac:dyDescent="0.15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</row>
    <row r="177" spans="1:52" ht="14" x14ac:dyDescent="0.15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</row>
    <row r="178" spans="1:52" ht="14" x14ac:dyDescent="0.15">
      <c r="A178" s="131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</row>
    <row r="179" spans="1:52" ht="14" x14ac:dyDescent="0.15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</row>
    <row r="180" spans="1:52" ht="14" x14ac:dyDescent="0.15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</row>
    <row r="181" spans="1:52" ht="14" x14ac:dyDescent="0.15">
      <c r="A181" s="131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</row>
    <row r="182" spans="1:52" ht="14" x14ac:dyDescent="0.15">
      <c r="A182" s="131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</row>
    <row r="183" spans="1:52" ht="14" x14ac:dyDescent="0.15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</row>
    <row r="184" spans="1:52" ht="14" x14ac:dyDescent="0.15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</row>
    <row r="185" spans="1:52" ht="14" x14ac:dyDescent="0.15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</row>
    <row r="186" spans="1:52" ht="14" x14ac:dyDescent="0.15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</row>
    <row r="187" spans="1:52" ht="14" x14ac:dyDescent="0.15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</row>
    <row r="188" spans="1:52" ht="14" x14ac:dyDescent="0.15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</row>
    <row r="189" spans="1:52" ht="14" x14ac:dyDescent="0.15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</row>
    <row r="190" spans="1:52" ht="14" x14ac:dyDescent="0.15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</row>
    <row r="191" spans="1:52" ht="14" x14ac:dyDescent="0.15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</row>
    <row r="192" spans="1:52" ht="14" x14ac:dyDescent="0.15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</row>
    <row r="193" spans="1:52" ht="14" x14ac:dyDescent="0.15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</row>
    <row r="194" spans="1:52" ht="14" x14ac:dyDescent="0.15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</row>
    <row r="195" spans="1:52" ht="14" x14ac:dyDescent="0.15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</row>
    <row r="196" spans="1:52" ht="14" x14ac:dyDescent="0.15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</row>
    <row r="197" spans="1:52" ht="14" x14ac:dyDescent="0.15">
      <c r="A197" s="131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</row>
    <row r="198" spans="1:52" ht="14" x14ac:dyDescent="0.15">
      <c r="A198" s="131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</row>
    <row r="199" spans="1:52" ht="14" x14ac:dyDescent="0.15">
      <c r="A199" s="131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</row>
    <row r="200" spans="1:52" ht="14" x14ac:dyDescent="0.15">
      <c r="A200" s="131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</row>
    <row r="201" spans="1:52" ht="14" x14ac:dyDescent="0.15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</row>
    <row r="202" spans="1:52" ht="14" x14ac:dyDescent="0.15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</row>
    <row r="203" spans="1:52" ht="14" x14ac:dyDescent="0.15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</row>
    <row r="204" spans="1:52" ht="14" x14ac:dyDescent="0.15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</row>
    <row r="205" spans="1:52" ht="14" x14ac:dyDescent="0.15">
      <c r="A205" s="131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</row>
    <row r="206" spans="1:52" ht="14" x14ac:dyDescent="0.15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</row>
    <row r="207" spans="1:52" ht="14" x14ac:dyDescent="0.15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</row>
    <row r="208" spans="1:52" ht="14" x14ac:dyDescent="0.15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</row>
    <row r="209" spans="1:52" ht="14" x14ac:dyDescent="0.15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</row>
    <row r="210" spans="1:52" ht="14" x14ac:dyDescent="0.15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</row>
    <row r="211" spans="1:52" ht="14" x14ac:dyDescent="0.15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</row>
    <row r="212" spans="1:52" ht="14" x14ac:dyDescent="0.15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</row>
    <row r="213" spans="1:52" ht="14" x14ac:dyDescent="0.15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</row>
    <row r="214" spans="1:52" ht="14" x14ac:dyDescent="0.15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</row>
    <row r="215" spans="1:52" ht="14" x14ac:dyDescent="0.15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</row>
    <row r="216" spans="1:52" ht="14" x14ac:dyDescent="0.15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</row>
    <row r="217" spans="1:52" ht="14" x14ac:dyDescent="0.15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</row>
    <row r="218" spans="1:52" ht="14" x14ac:dyDescent="0.15">
      <c r="A218" s="131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</row>
    <row r="219" spans="1:52" ht="14" x14ac:dyDescent="0.15">
      <c r="A219" s="131"/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</row>
    <row r="220" spans="1:52" ht="14" x14ac:dyDescent="0.15">
      <c r="A220" s="131"/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</row>
    <row r="221" spans="1:52" ht="14" x14ac:dyDescent="0.15">
      <c r="A221" s="131"/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</row>
    <row r="222" spans="1:52" ht="14" x14ac:dyDescent="0.15">
      <c r="A222" s="131"/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</row>
    <row r="223" spans="1:52" ht="14" x14ac:dyDescent="0.15">
      <c r="A223" s="131"/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</row>
    <row r="224" spans="1:52" ht="14" x14ac:dyDescent="0.15">
      <c r="A224" s="131"/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</row>
    <row r="225" spans="1:52" ht="14" x14ac:dyDescent="0.15">
      <c r="A225" s="131"/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</row>
    <row r="226" spans="1:52" ht="14" x14ac:dyDescent="0.15">
      <c r="A226" s="131"/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</row>
    <row r="227" spans="1:52" ht="14" x14ac:dyDescent="0.15">
      <c r="A227" s="131"/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</row>
    <row r="228" spans="1:52" ht="14" x14ac:dyDescent="0.15">
      <c r="A228" s="131"/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</row>
    <row r="229" spans="1:52" ht="14" x14ac:dyDescent="0.15">
      <c r="A229" s="131"/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</row>
    <row r="230" spans="1:52" ht="14" x14ac:dyDescent="0.15">
      <c r="A230" s="131"/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</row>
    <row r="231" spans="1:52" ht="14" x14ac:dyDescent="0.15">
      <c r="A231" s="131"/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</row>
    <row r="232" spans="1:52" ht="14" x14ac:dyDescent="0.15">
      <c r="A232" s="131"/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</row>
    <row r="233" spans="1:52" ht="14" x14ac:dyDescent="0.15">
      <c r="A233" s="131"/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</row>
    <row r="234" spans="1:52" ht="14" x14ac:dyDescent="0.15">
      <c r="A234" s="131"/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</row>
    <row r="235" spans="1:52" ht="14" x14ac:dyDescent="0.15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</row>
    <row r="236" spans="1:52" ht="14" x14ac:dyDescent="0.15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</row>
    <row r="237" spans="1:52" ht="14" x14ac:dyDescent="0.15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</row>
    <row r="238" spans="1:52" ht="14" x14ac:dyDescent="0.15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</row>
    <row r="239" spans="1:52" ht="14" x14ac:dyDescent="0.15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</row>
    <row r="240" spans="1:52" ht="14" x14ac:dyDescent="0.15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</row>
    <row r="241" spans="1:52" ht="14" x14ac:dyDescent="0.15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</row>
    <row r="242" spans="1:52" ht="14" x14ac:dyDescent="0.15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</row>
    <row r="243" spans="1:52" ht="14" x14ac:dyDescent="0.15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</row>
    <row r="244" spans="1:52" ht="14" x14ac:dyDescent="0.15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</row>
    <row r="245" spans="1:52" ht="14" x14ac:dyDescent="0.15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</row>
    <row r="246" spans="1:52" ht="14" x14ac:dyDescent="0.15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</row>
    <row r="247" spans="1:52" ht="14" x14ac:dyDescent="0.15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</row>
    <row r="248" spans="1:52" ht="14" x14ac:dyDescent="0.15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</row>
    <row r="249" spans="1:52" ht="14" x14ac:dyDescent="0.15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</row>
    <row r="250" spans="1:52" ht="14" x14ac:dyDescent="0.15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</row>
    <row r="251" spans="1:52" ht="14" x14ac:dyDescent="0.15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</row>
    <row r="252" spans="1:52" ht="14" x14ac:dyDescent="0.15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</row>
    <row r="253" spans="1:52" ht="14" x14ac:dyDescent="0.15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</row>
    <row r="254" spans="1:52" ht="14" x14ac:dyDescent="0.15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</row>
    <row r="255" spans="1:52" ht="14" x14ac:dyDescent="0.15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</row>
    <row r="256" spans="1:52" ht="14" x14ac:dyDescent="0.15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</row>
    <row r="257" spans="1:52" ht="14" x14ac:dyDescent="0.15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</row>
    <row r="258" spans="1:52" ht="14" x14ac:dyDescent="0.15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</row>
    <row r="259" spans="1:52" ht="14" x14ac:dyDescent="0.15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</row>
    <row r="260" spans="1:52" ht="14" x14ac:dyDescent="0.15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</row>
    <row r="261" spans="1:52" ht="14" x14ac:dyDescent="0.15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</row>
    <row r="262" spans="1:52" ht="14" x14ac:dyDescent="0.15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</row>
    <row r="263" spans="1:52" ht="14" x14ac:dyDescent="0.15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</row>
    <row r="264" spans="1:52" ht="14" x14ac:dyDescent="0.15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</row>
    <row r="265" spans="1:52" ht="14" x14ac:dyDescent="0.15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</row>
    <row r="266" spans="1:52" ht="14" x14ac:dyDescent="0.15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</row>
    <row r="267" spans="1:52" ht="14" x14ac:dyDescent="0.15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</row>
    <row r="268" spans="1:52" ht="14" x14ac:dyDescent="0.15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</row>
    <row r="269" spans="1:52" ht="14" x14ac:dyDescent="0.15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</row>
    <row r="270" spans="1:52" ht="14" x14ac:dyDescent="0.15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</row>
    <row r="271" spans="1:52" ht="14" x14ac:dyDescent="0.15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</row>
    <row r="272" spans="1:52" ht="14" x14ac:dyDescent="0.15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</row>
    <row r="273" spans="1:52" ht="14" x14ac:dyDescent="0.15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</row>
    <row r="274" spans="1:52" ht="14" x14ac:dyDescent="0.15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</row>
    <row r="275" spans="1:52" ht="14" x14ac:dyDescent="0.15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</row>
    <row r="276" spans="1:52" ht="14" x14ac:dyDescent="0.15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</row>
    <row r="277" spans="1:52" ht="14" x14ac:dyDescent="0.15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</row>
    <row r="278" spans="1:52" ht="14" x14ac:dyDescent="0.15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</row>
    <row r="279" spans="1:52" ht="14" x14ac:dyDescent="0.15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</row>
    <row r="280" spans="1:52" ht="14" x14ac:dyDescent="0.15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</row>
    <row r="281" spans="1:52" ht="14" x14ac:dyDescent="0.15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</row>
    <row r="282" spans="1:52" ht="14" x14ac:dyDescent="0.15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</row>
    <row r="283" spans="1:52" ht="14" x14ac:dyDescent="0.15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</row>
    <row r="284" spans="1:52" ht="14" x14ac:dyDescent="0.15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</row>
    <row r="285" spans="1:52" ht="14" x14ac:dyDescent="0.15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</row>
    <row r="286" spans="1:52" ht="14" x14ac:dyDescent="0.15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</row>
    <row r="287" spans="1:52" ht="14" x14ac:dyDescent="0.15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</row>
    <row r="288" spans="1:52" ht="14" x14ac:dyDescent="0.15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</row>
    <row r="289" spans="1:52" ht="14" x14ac:dyDescent="0.15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</row>
    <row r="290" spans="1:52" ht="14" x14ac:dyDescent="0.15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</row>
    <row r="291" spans="1:52" ht="14" x14ac:dyDescent="0.15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</row>
    <row r="292" spans="1:52" ht="14" x14ac:dyDescent="0.15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</row>
    <row r="293" spans="1:52" ht="14" x14ac:dyDescent="0.15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</row>
    <row r="294" spans="1:52" ht="14" x14ac:dyDescent="0.15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</row>
    <row r="295" spans="1:52" ht="14" x14ac:dyDescent="0.15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</row>
    <row r="296" spans="1:52" ht="14" x14ac:dyDescent="0.15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</row>
    <row r="297" spans="1:52" ht="14" x14ac:dyDescent="0.15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</row>
    <row r="298" spans="1:52" ht="14" x14ac:dyDescent="0.15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</row>
    <row r="299" spans="1:52" ht="14" x14ac:dyDescent="0.15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</row>
    <row r="300" spans="1:52" ht="14" x14ac:dyDescent="0.15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</row>
    <row r="301" spans="1:52" ht="14" x14ac:dyDescent="0.15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</row>
    <row r="302" spans="1:52" ht="14" x14ac:dyDescent="0.15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</row>
    <row r="303" spans="1:52" ht="14" x14ac:dyDescent="0.15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</row>
    <row r="304" spans="1:52" ht="14" x14ac:dyDescent="0.15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</row>
    <row r="305" spans="1:52" ht="14" x14ac:dyDescent="0.15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</row>
    <row r="306" spans="1:52" ht="14" x14ac:dyDescent="0.15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</row>
    <row r="307" spans="1:52" ht="14" x14ac:dyDescent="0.15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</row>
    <row r="308" spans="1:52" ht="14" x14ac:dyDescent="0.15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</row>
    <row r="309" spans="1:52" ht="14" x14ac:dyDescent="0.15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</row>
    <row r="310" spans="1:52" ht="14" x14ac:dyDescent="0.15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</row>
    <row r="311" spans="1:52" ht="14" x14ac:dyDescent="0.15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</row>
    <row r="312" spans="1:52" ht="14" x14ac:dyDescent="0.15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</row>
    <row r="313" spans="1:52" ht="14" x14ac:dyDescent="0.15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</row>
    <row r="314" spans="1:52" ht="14" x14ac:dyDescent="0.15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</row>
    <row r="315" spans="1:52" ht="14" x14ac:dyDescent="0.15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</row>
    <row r="316" spans="1:52" ht="14" x14ac:dyDescent="0.15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</row>
    <row r="317" spans="1:52" ht="14" x14ac:dyDescent="0.15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</row>
    <row r="318" spans="1:52" ht="14" x14ac:dyDescent="0.15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</row>
    <row r="319" spans="1:52" ht="14" x14ac:dyDescent="0.15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</row>
    <row r="320" spans="1:52" ht="14" x14ac:dyDescent="0.15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</row>
    <row r="321" spans="1:52" ht="14" x14ac:dyDescent="0.15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</row>
    <row r="322" spans="1:52" ht="14" x14ac:dyDescent="0.15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</row>
    <row r="323" spans="1:52" ht="14" x14ac:dyDescent="0.15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</row>
    <row r="324" spans="1:52" ht="14" x14ac:dyDescent="0.15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</row>
    <row r="325" spans="1:52" ht="14" x14ac:dyDescent="0.15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</row>
    <row r="326" spans="1:52" ht="14" x14ac:dyDescent="0.15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</row>
    <row r="327" spans="1:52" ht="14" x14ac:dyDescent="0.15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</row>
    <row r="328" spans="1:52" ht="14" x14ac:dyDescent="0.15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</row>
    <row r="329" spans="1:52" ht="14" x14ac:dyDescent="0.15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</row>
    <row r="330" spans="1:52" ht="14" x14ac:dyDescent="0.15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</row>
    <row r="331" spans="1:52" ht="14" x14ac:dyDescent="0.15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</row>
    <row r="332" spans="1:52" ht="14" x14ac:dyDescent="0.15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</row>
    <row r="333" spans="1:52" ht="14" x14ac:dyDescent="0.15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</row>
    <row r="334" spans="1:52" ht="14" x14ac:dyDescent="0.15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</row>
    <row r="335" spans="1:52" ht="14" x14ac:dyDescent="0.15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</row>
    <row r="336" spans="1:52" ht="14" x14ac:dyDescent="0.15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</row>
    <row r="337" spans="1:52" ht="14" x14ac:dyDescent="0.15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</row>
    <row r="338" spans="1:52" ht="14" x14ac:dyDescent="0.15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</row>
    <row r="339" spans="1:52" ht="14" x14ac:dyDescent="0.15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</row>
    <row r="340" spans="1:52" ht="14" x14ac:dyDescent="0.15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</row>
    <row r="341" spans="1:52" ht="14" x14ac:dyDescent="0.15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</row>
    <row r="342" spans="1:52" ht="14" x14ac:dyDescent="0.15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</row>
    <row r="343" spans="1:52" ht="14" x14ac:dyDescent="0.15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</row>
    <row r="344" spans="1:52" ht="14" x14ac:dyDescent="0.15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</row>
    <row r="345" spans="1:52" ht="14" x14ac:dyDescent="0.15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</row>
    <row r="346" spans="1:52" ht="14" x14ac:dyDescent="0.15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</row>
    <row r="347" spans="1:52" ht="14" x14ac:dyDescent="0.15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</row>
    <row r="348" spans="1:52" ht="14" x14ac:dyDescent="0.15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</row>
    <row r="349" spans="1:52" ht="14" x14ac:dyDescent="0.15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</row>
    <row r="350" spans="1:52" ht="14" x14ac:dyDescent="0.15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</row>
    <row r="351" spans="1:52" ht="14" x14ac:dyDescent="0.15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</row>
    <row r="352" spans="1:52" ht="14" x14ac:dyDescent="0.15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</row>
    <row r="353" spans="1:52" ht="14" x14ac:dyDescent="0.15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</row>
    <row r="354" spans="1:52" ht="14" x14ac:dyDescent="0.15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</row>
    <row r="355" spans="1:52" ht="14" x14ac:dyDescent="0.15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</row>
    <row r="356" spans="1:52" ht="14" x14ac:dyDescent="0.15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</row>
    <row r="357" spans="1:52" ht="14" x14ac:dyDescent="0.15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</row>
    <row r="358" spans="1:52" ht="14" x14ac:dyDescent="0.15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</row>
    <row r="359" spans="1:52" ht="14" x14ac:dyDescent="0.15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</row>
    <row r="360" spans="1:52" ht="14" x14ac:dyDescent="0.15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</row>
    <row r="361" spans="1:52" ht="14" x14ac:dyDescent="0.15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</row>
    <row r="362" spans="1:52" ht="14" x14ac:dyDescent="0.15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</row>
    <row r="363" spans="1:52" ht="14" x14ac:dyDescent="0.15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</row>
    <row r="364" spans="1:52" ht="14" x14ac:dyDescent="0.15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</row>
    <row r="365" spans="1:52" ht="14" x14ac:dyDescent="0.15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</row>
    <row r="366" spans="1:52" ht="14" x14ac:dyDescent="0.15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</row>
    <row r="367" spans="1:52" ht="14" x14ac:dyDescent="0.15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</row>
    <row r="368" spans="1:52" ht="14" x14ac:dyDescent="0.15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</row>
    <row r="369" spans="1:52" ht="14" x14ac:dyDescent="0.15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</row>
    <row r="370" spans="1:52" ht="14" x14ac:dyDescent="0.15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</row>
    <row r="371" spans="1:52" ht="14" x14ac:dyDescent="0.15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</row>
    <row r="372" spans="1:52" ht="14" x14ac:dyDescent="0.15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</row>
    <row r="373" spans="1:52" ht="14" x14ac:dyDescent="0.15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</row>
    <row r="374" spans="1:52" ht="14" x14ac:dyDescent="0.15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</row>
    <row r="375" spans="1:52" ht="14" x14ac:dyDescent="0.15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</row>
    <row r="376" spans="1:52" ht="14" x14ac:dyDescent="0.15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</row>
    <row r="377" spans="1:52" ht="14" x14ac:dyDescent="0.15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</row>
    <row r="378" spans="1:52" ht="14" x14ac:dyDescent="0.15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</row>
    <row r="379" spans="1:52" ht="14" x14ac:dyDescent="0.15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</row>
    <row r="380" spans="1:52" ht="14" x14ac:dyDescent="0.15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</row>
    <row r="381" spans="1:52" ht="14" x14ac:dyDescent="0.15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</row>
    <row r="382" spans="1:52" ht="14" x14ac:dyDescent="0.15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</row>
    <row r="383" spans="1:52" ht="14" x14ac:dyDescent="0.15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</row>
    <row r="384" spans="1:52" ht="14" x14ac:dyDescent="0.15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</row>
    <row r="385" spans="1:52" ht="14" x14ac:dyDescent="0.15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</row>
    <row r="386" spans="1:52" ht="14" x14ac:dyDescent="0.15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</row>
    <row r="387" spans="1:52" ht="14" x14ac:dyDescent="0.15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</row>
    <row r="388" spans="1:52" ht="14" x14ac:dyDescent="0.15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</row>
    <row r="389" spans="1:52" ht="14" x14ac:dyDescent="0.15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</row>
    <row r="390" spans="1:52" ht="14" x14ac:dyDescent="0.15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</row>
    <row r="391" spans="1:52" ht="14" x14ac:dyDescent="0.15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</row>
    <row r="392" spans="1:52" ht="14" x14ac:dyDescent="0.15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</row>
    <row r="393" spans="1:52" ht="14" x14ac:dyDescent="0.15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</row>
    <row r="394" spans="1:52" ht="14" x14ac:dyDescent="0.15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</row>
    <row r="395" spans="1:52" ht="14" x14ac:dyDescent="0.15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</row>
    <row r="396" spans="1:52" ht="14" x14ac:dyDescent="0.15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</row>
    <row r="397" spans="1:52" ht="14" x14ac:dyDescent="0.15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</row>
    <row r="398" spans="1:52" ht="14" x14ac:dyDescent="0.15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</row>
    <row r="399" spans="1:52" ht="14" x14ac:dyDescent="0.15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</row>
    <row r="400" spans="1:52" ht="14" x14ac:dyDescent="0.15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</row>
    <row r="401" spans="1:52" ht="14" x14ac:dyDescent="0.15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</row>
    <row r="402" spans="1:52" ht="14" x14ac:dyDescent="0.15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</row>
    <row r="403" spans="1:52" ht="14" x14ac:dyDescent="0.15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</row>
    <row r="404" spans="1:52" ht="14" x14ac:dyDescent="0.15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</row>
    <row r="405" spans="1:52" ht="14" x14ac:dyDescent="0.15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</row>
    <row r="406" spans="1:52" ht="14" x14ac:dyDescent="0.15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</row>
    <row r="407" spans="1:52" ht="14" x14ac:dyDescent="0.15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</row>
    <row r="408" spans="1:52" ht="14" x14ac:dyDescent="0.15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</row>
    <row r="409" spans="1:52" ht="14" x14ac:dyDescent="0.15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</row>
    <row r="410" spans="1:52" ht="14" x14ac:dyDescent="0.15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</row>
    <row r="411" spans="1:52" ht="14" x14ac:dyDescent="0.15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</row>
    <row r="412" spans="1:52" ht="14" x14ac:dyDescent="0.15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</row>
    <row r="413" spans="1:52" ht="14" x14ac:dyDescent="0.15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</row>
    <row r="414" spans="1:52" ht="14" x14ac:dyDescent="0.15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</row>
    <row r="415" spans="1:52" ht="14" x14ac:dyDescent="0.15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</row>
    <row r="416" spans="1:52" ht="14" x14ac:dyDescent="0.15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</row>
    <row r="417" spans="1:52" ht="14" x14ac:dyDescent="0.15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</row>
    <row r="418" spans="1:52" ht="14" x14ac:dyDescent="0.15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</row>
    <row r="419" spans="1:52" ht="14" x14ac:dyDescent="0.15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</row>
    <row r="420" spans="1:52" ht="14" x14ac:dyDescent="0.15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</row>
    <row r="421" spans="1:52" ht="14" x14ac:dyDescent="0.15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</row>
    <row r="422" spans="1:52" ht="14" x14ac:dyDescent="0.15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</row>
    <row r="423" spans="1:52" ht="14" x14ac:dyDescent="0.15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</row>
    <row r="424" spans="1:52" ht="14" x14ac:dyDescent="0.15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</row>
    <row r="425" spans="1:52" ht="14" x14ac:dyDescent="0.15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</row>
    <row r="426" spans="1:52" ht="14" x14ac:dyDescent="0.15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</row>
    <row r="427" spans="1:52" ht="14" x14ac:dyDescent="0.15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</row>
    <row r="428" spans="1:52" ht="14" x14ac:dyDescent="0.15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</row>
    <row r="429" spans="1:52" ht="14" x14ac:dyDescent="0.15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</row>
    <row r="430" spans="1:52" ht="14" x14ac:dyDescent="0.15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</row>
    <row r="431" spans="1:52" ht="14" x14ac:dyDescent="0.15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</row>
    <row r="432" spans="1:52" ht="14" x14ac:dyDescent="0.15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</row>
    <row r="433" spans="1:52" ht="14" x14ac:dyDescent="0.15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</row>
    <row r="434" spans="1:52" ht="14" x14ac:dyDescent="0.15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</row>
    <row r="435" spans="1:52" ht="14" x14ac:dyDescent="0.15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</row>
    <row r="436" spans="1:52" ht="14" x14ac:dyDescent="0.15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</row>
    <row r="437" spans="1:52" ht="14" x14ac:dyDescent="0.15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</row>
    <row r="438" spans="1:52" ht="14" x14ac:dyDescent="0.15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</row>
    <row r="439" spans="1:52" ht="14" x14ac:dyDescent="0.15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</row>
    <row r="440" spans="1:52" ht="14" x14ac:dyDescent="0.15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</row>
    <row r="441" spans="1:52" ht="14" x14ac:dyDescent="0.15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</row>
    <row r="442" spans="1:52" ht="14" x14ac:dyDescent="0.15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</row>
    <row r="443" spans="1:52" ht="14" x14ac:dyDescent="0.15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</row>
    <row r="444" spans="1:52" ht="14" x14ac:dyDescent="0.15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</row>
    <row r="445" spans="1:52" ht="14" x14ac:dyDescent="0.15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</row>
    <row r="446" spans="1:52" ht="14" x14ac:dyDescent="0.15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</row>
    <row r="447" spans="1:52" ht="14" x14ac:dyDescent="0.15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</row>
    <row r="448" spans="1:52" ht="14" x14ac:dyDescent="0.15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</row>
    <row r="449" spans="1:52" ht="14" x14ac:dyDescent="0.15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</row>
    <row r="450" spans="1:52" ht="14" x14ac:dyDescent="0.15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</row>
    <row r="451" spans="1:52" ht="14" x14ac:dyDescent="0.15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</row>
    <row r="452" spans="1:52" ht="14" x14ac:dyDescent="0.15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</row>
    <row r="453" spans="1:52" ht="14" x14ac:dyDescent="0.15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</row>
    <row r="454" spans="1:52" ht="14" x14ac:dyDescent="0.15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</row>
    <row r="455" spans="1:52" ht="14" x14ac:dyDescent="0.15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</row>
    <row r="456" spans="1:52" ht="14" x14ac:dyDescent="0.15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</row>
    <row r="457" spans="1:52" ht="14" x14ac:dyDescent="0.15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</row>
    <row r="458" spans="1:52" ht="14" x14ac:dyDescent="0.15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</row>
    <row r="459" spans="1:52" ht="14" x14ac:dyDescent="0.15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</row>
    <row r="460" spans="1:52" ht="14" x14ac:dyDescent="0.15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</row>
    <row r="461" spans="1:52" ht="14" x14ac:dyDescent="0.15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</row>
    <row r="462" spans="1:52" ht="14" x14ac:dyDescent="0.15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</row>
    <row r="463" spans="1:52" ht="14" x14ac:dyDescent="0.15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</row>
    <row r="464" spans="1:52" ht="14" x14ac:dyDescent="0.15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</row>
    <row r="465" spans="1:52" ht="14" x14ac:dyDescent="0.15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</row>
    <row r="466" spans="1:52" ht="14" x14ac:dyDescent="0.15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</row>
    <row r="467" spans="1:52" ht="14" x14ac:dyDescent="0.15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</row>
    <row r="468" spans="1:52" ht="14" x14ac:dyDescent="0.15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</row>
    <row r="469" spans="1:52" ht="14" x14ac:dyDescent="0.15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</row>
    <row r="470" spans="1:52" ht="14" x14ac:dyDescent="0.15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</row>
    <row r="471" spans="1:52" ht="14" x14ac:dyDescent="0.15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</row>
    <row r="472" spans="1:52" ht="14" x14ac:dyDescent="0.15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</row>
    <row r="473" spans="1:52" ht="14" x14ac:dyDescent="0.15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</row>
    <row r="474" spans="1:52" ht="14" x14ac:dyDescent="0.15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</row>
    <row r="475" spans="1:52" ht="14" x14ac:dyDescent="0.15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</row>
    <row r="476" spans="1:52" ht="14" x14ac:dyDescent="0.15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</row>
    <row r="477" spans="1:52" ht="14" x14ac:dyDescent="0.15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</row>
    <row r="478" spans="1:52" ht="14" x14ac:dyDescent="0.15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</row>
    <row r="479" spans="1:52" ht="14" x14ac:dyDescent="0.15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</row>
    <row r="480" spans="1:52" ht="14" x14ac:dyDescent="0.15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</row>
    <row r="481" spans="1:52" ht="14" x14ac:dyDescent="0.15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</row>
    <row r="482" spans="1:52" ht="14" x14ac:dyDescent="0.15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</row>
    <row r="483" spans="1:52" ht="14" x14ac:dyDescent="0.15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</row>
    <row r="484" spans="1:52" ht="14" x14ac:dyDescent="0.15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</row>
    <row r="485" spans="1:52" ht="14" x14ac:dyDescent="0.15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</row>
    <row r="486" spans="1:52" ht="14" x14ac:dyDescent="0.15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</row>
    <row r="487" spans="1:52" ht="14" x14ac:dyDescent="0.15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</row>
    <row r="488" spans="1:52" ht="14" x14ac:dyDescent="0.15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</row>
    <row r="489" spans="1:52" ht="14" x14ac:dyDescent="0.15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</row>
    <row r="490" spans="1:52" ht="14" x14ac:dyDescent="0.15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</row>
  </sheetData>
  <sheetProtection algorithmName="SHA-512" hashValue="Y2O9dflI7UZPUqPCIsbYiGNZM/RSDlPN1Husxc4XLGsVsz07SemD6ZHorjIefgHuKBPLeUBuITWphY0OYVojgw==" saltValue="ervPr4JUw53BYNo/g5nd5g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9ACCE-E5E1-1A48-981F-A62991BFF9FB}">
  <sheetPr codeName="Sheet4"/>
  <dimension ref="A1:DK530"/>
  <sheetViews>
    <sheetView zoomScaleNormal="100" zoomScalePageLayoutView="110" workbookViewId="0">
      <selection activeCell="G35" sqref="G35"/>
    </sheetView>
  </sheetViews>
  <sheetFormatPr baseColWidth="10" defaultRowHeight="13" x14ac:dyDescent="0.15"/>
  <cols>
    <col min="1" max="1" width="17.5" style="15" customWidth="1"/>
    <col min="2" max="2" width="13.33203125" style="15" customWidth="1"/>
    <col min="3" max="7" width="12.1640625" style="15" customWidth="1"/>
    <col min="8" max="8" width="12.1640625" style="15" hidden="1" customWidth="1"/>
    <col min="9" max="9" width="12.1640625" style="15" customWidth="1"/>
    <col min="10" max="115" width="10.83203125" style="127"/>
    <col min="116" max="16384" width="10.83203125" style="15"/>
  </cols>
  <sheetData>
    <row r="1" spans="1:44" s="127" customFormat="1" ht="14" x14ac:dyDescent="0.15">
      <c r="A1" s="126" t="s">
        <v>24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</row>
    <row r="2" spans="1:44" s="127" customFormat="1" ht="14" x14ac:dyDescent="0.15">
      <c r="A2" s="128" t="s">
        <v>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</row>
    <row r="3" spans="1:44" s="127" customFormat="1" ht="15" thickBot="1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</row>
    <row r="4" spans="1:44" ht="14" x14ac:dyDescent="0.15">
      <c r="A4" s="99" t="s">
        <v>25</v>
      </c>
      <c r="B4" s="100"/>
      <c r="C4" s="100"/>
      <c r="D4" s="100"/>
      <c r="E4" s="100"/>
      <c r="F4" s="100"/>
      <c r="G4" s="100"/>
      <c r="H4" s="100"/>
      <c r="I4" s="101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</row>
    <row r="5" spans="1:44" ht="14" x14ac:dyDescent="0.15">
      <c r="A5" s="102" t="s">
        <v>8</v>
      </c>
      <c r="B5" s="103"/>
      <c r="C5" s="115">
        <v>2265</v>
      </c>
      <c r="D5" s="103"/>
      <c r="E5" s="103"/>
      <c r="F5" s="103"/>
      <c r="G5" s="103"/>
      <c r="H5" s="103"/>
      <c r="I5" s="104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</row>
    <row r="6" spans="1:44" ht="14" x14ac:dyDescent="0.15">
      <c r="A6" s="102"/>
      <c r="B6" s="103"/>
      <c r="C6" s="103"/>
      <c r="D6" s="103"/>
      <c r="E6" s="103"/>
      <c r="F6" s="103"/>
      <c r="G6" s="103"/>
      <c r="H6" s="103"/>
      <c r="I6" s="104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</row>
    <row r="7" spans="1:44" ht="30" x14ac:dyDescent="0.15">
      <c r="A7" s="198" t="s">
        <v>1</v>
      </c>
      <c r="B7" s="199" t="s">
        <v>22</v>
      </c>
      <c r="C7" s="201" t="s">
        <v>19</v>
      </c>
      <c r="D7" s="201" t="s">
        <v>104</v>
      </c>
      <c r="E7" s="200" t="s">
        <v>105</v>
      </c>
      <c r="F7" s="200" t="s">
        <v>20</v>
      </c>
      <c r="G7" s="201" t="s">
        <v>151</v>
      </c>
      <c r="H7" s="202" t="s">
        <v>21</v>
      </c>
      <c r="I7" s="206" t="s">
        <v>106</v>
      </c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</row>
    <row r="8" spans="1:44" ht="15" thickBot="1" x14ac:dyDescent="0.2">
      <c r="A8" s="116" t="str">
        <f>'Tariffs 2018'!D2</f>
        <v>Aurora</v>
      </c>
      <c r="B8" s="117">
        <f>'Tariffs 2018'!G2</f>
        <v>41820</v>
      </c>
      <c r="C8" s="118">
        <f>91*'Tariffs 2018'!M2/100</f>
        <v>78.289781818181822</v>
      </c>
      <c r="D8" s="118">
        <f>C5*'Tariffs 2018'!N2/100</f>
        <v>544.23831818181827</v>
      </c>
      <c r="E8" s="118">
        <v>0</v>
      </c>
      <c r="F8" s="118">
        <v>0</v>
      </c>
      <c r="G8" s="118">
        <f>SUM(C8:F8)</f>
        <v>622.52810000000011</v>
      </c>
      <c r="H8" s="119">
        <f>G8*4</f>
        <v>2490.1124000000004</v>
      </c>
      <c r="I8" s="207">
        <f>H8*1.1</f>
        <v>2739.1236400000007</v>
      </c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</row>
    <row r="9" spans="1:44" s="127" customFormat="1" ht="14" x14ac:dyDescent="0.15"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</row>
    <row r="10" spans="1:44" s="127" customFormat="1" ht="15" thickBot="1" x14ac:dyDescent="0.2"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</row>
    <row r="11" spans="1:44" ht="14" x14ac:dyDescent="0.15">
      <c r="A11" s="99" t="s">
        <v>98</v>
      </c>
      <c r="B11" s="100"/>
      <c r="C11" s="100"/>
      <c r="D11" s="100"/>
      <c r="E11" s="100"/>
      <c r="F11" s="100"/>
      <c r="G11" s="100"/>
      <c r="H11" s="100"/>
      <c r="I11" s="101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</row>
    <row r="12" spans="1:44" ht="14" x14ac:dyDescent="0.15">
      <c r="A12" s="102" t="s">
        <v>8</v>
      </c>
      <c r="B12" s="103"/>
      <c r="C12" s="115">
        <v>2265</v>
      </c>
      <c r="D12" s="103"/>
      <c r="E12" s="103"/>
      <c r="F12" s="103"/>
      <c r="G12" s="103"/>
      <c r="H12" s="103"/>
      <c r="I12" s="104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</row>
    <row r="13" spans="1:44" ht="14" x14ac:dyDescent="0.15">
      <c r="A13" s="102" t="s">
        <v>112</v>
      </c>
      <c r="B13" s="103"/>
      <c r="C13" s="110">
        <v>0.6</v>
      </c>
      <c r="D13" s="103"/>
      <c r="E13" s="103"/>
      <c r="F13" s="103"/>
      <c r="G13" s="103"/>
      <c r="H13" s="103"/>
      <c r="I13" s="104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</row>
    <row r="14" spans="1:44" ht="14" x14ac:dyDescent="0.15">
      <c r="A14" s="102" t="s">
        <v>6</v>
      </c>
      <c r="B14" s="103"/>
      <c r="C14" s="110">
        <v>0.4</v>
      </c>
      <c r="D14" s="103"/>
      <c r="E14" s="103"/>
      <c r="F14" s="103"/>
      <c r="G14" s="103"/>
      <c r="H14" s="103"/>
      <c r="I14" s="104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</row>
    <row r="15" spans="1:44" ht="14" x14ac:dyDescent="0.15">
      <c r="A15" s="102"/>
      <c r="B15" s="103"/>
      <c r="C15" s="103"/>
      <c r="D15" s="103"/>
      <c r="E15" s="103"/>
      <c r="F15" s="103"/>
      <c r="G15" s="103"/>
      <c r="H15" s="103"/>
      <c r="I15" s="104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</row>
    <row r="16" spans="1:44" ht="30" x14ac:dyDescent="0.15">
      <c r="A16" s="198" t="s">
        <v>1</v>
      </c>
      <c r="B16" s="199" t="s">
        <v>22</v>
      </c>
      <c r="C16" s="201" t="s">
        <v>19</v>
      </c>
      <c r="D16" s="201" t="s">
        <v>104</v>
      </c>
      <c r="E16" s="200" t="s">
        <v>20</v>
      </c>
      <c r="F16" s="200" t="s">
        <v>81</v>
      </c>
      <c r="G16" s="201" t="s">
        <v>151</v>
      </c>
      <c r="H16" s="202" t="s">
        <v>21</v>
      </c>
      <c r="I16" s="206" t="s">
        <v>106</v>
      </c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</row>
    <row r="17" spans="1:115" ht="15" thickBot="1" x14ac:dyDescent="0.2">
      <c r="A17" s="116" t="str">
        <f>'Tariffs 2018'!K3</f>
        <v>Aurora Energy</v>
      </c>
      <c r="B17" s="117">
        <f>'Tariffs 2018'!G3</f>
        <v>41820</v>
      </c>
      <c r="C17" s="118">
        <f>91*'Tariffs 2018'!M3/100</f>
        <v>92.888250000000014</v>
      </c>
      <c r="D17" s="118">
        <f>(C12*C13)*'Tariffs 2018'!N3/100</f>
        <v>326.54299090909097</v>
      </c>
      <c r="E17" s="118">
        <v>0</v>
      </c>
      <c r="F17" s="118">
        <f>(C12*C14)*'Tariffs 2018'!W3/100</f>
        <v>141.36894545454547</v>
      </c>
      <c r="G17" s="118">
        <f>SUM(C17:F17)</f>
        <v>560.8001863636365</v>
      </c>
      <c r="H17" s="119">
        <f>G17*4</f>
        <v>2243.200745454546</v>
      </c>
      <c r="I17" s="207">
        <f>H17*1.1</f>
        <v>2467.5208200000006</v>
      </c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</row>
    <row r="18" spans="1:115" s="127" customFormat="1" ht="13" customHeight="1" x14ac:dyDescent="0.15"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</row>
    <row r="19" spans="1:115" s="127" customFormat="1" ht="15" thickBot="1" x14ac:dyDescent="0.2"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</row>
    <row r="20" spans="1:115" ht="14" x14ac:dyDescent="0.15">
      <c r="A20" s="99" t="s">
        <v>23</v>
      </c>
      <c r="B20" s="100"/>
      <c r="C20" s="100"/>
      <c r="D20" s="106"/>
      <c r="E20" s="106"/>
      <c r="F20" s="106"/>
      <c r="G20" s="107"/>
      <c r="H20" s="100"/>
      <c r="I20" s="101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</row>
    <row r="21" spans="1:115" ht="14" x14ac:dyDescent="0.15">
      <c r="A21" s="102" t="s">
        <v>202</v>
      </c>
      <c r="B21" s="103"/>
      <c r="C21" s="115">
        <v>2265</v>
      </c>
      <c r="D21" s="108"/>
      <c r="E21" s="108"/>
      <c r="F21" s="108"/>
      <c r="G21" s="109"/>
      <c r="H21" s="103"/>
      <c r="I21" s="104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</row>
    <row r="22" spans="1:115" ht="14" x14ac:dyDescent="0.15">
      <c r="A22" s="102" t="s">
        <v>112</v>
      </c>
      <c r="B22" s="103"/>
      <c r="C22" s="110">
        <v>0.4</v>
      </c>
      <c r="D22" s="108"/>
      <c r="E22" s="108"/>
      <c r="F22" s="108"/>
      <c r="G22" s="109"/>
      <c r="H22" s="103"/>
      <c r="I22" s="104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</row>
    <row r="23" spans="1:115" ht="14" x14ac:dyDescent="0.15">
      <c r="A23" s="102" t="s">
        <v>6</v>
      </c>
      <c r="B23" s="103"/>
      <c r="C23" s="110">
        <v>0.3</v>
      </c>
      <c r="D23" s="108"/>
      <c r="E23" s="108"/>
      <c r="F23" s="108"/>
      <c r="G23" s="109"/>
      <c r="H23" s="103"/>
      <c r="I23" s="104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</row>
    <row r="24" spans="1:115" ht="14" x14ac:dyDescent="0.15">
      <c r="A24" s="102" t="s">
        <v>7</v>
      </c>
      <c r="B24" s="103"/>
      <c r="C24" s="110">
        <v>0.3</v>
      </c>
      <c r="D24" s="108"/>
      <c r="E24" s="108"/>
      <c r="F24" s="108"/>
      <c r="G24" s="109"/>
      <c r="H24" s="103"/>
      <c r="I24" s="104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</row>
    <row r="25" spans="1:115" ht="14" x14ac:dyDescent="0.15">
      <c r="A25" s="102"/>
      <c r="B25" s="103"/>
      <c r="C25" s="108"/>
      <c r="D25" s="108"/>
      <c r="E25" s="108"/>
      <c r="F25" s="108"/>
      <c r="G25" s="109"/>
      <c r="H25" s="103"/>
      <c r="I25" s="104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</row>
    <row r="26" spans="1:115" ht="30" x14ac:dyDescent="0.15">
      <c r="A26" s="198" t="s">
        <v>1</v>
      </c>
      <c r="B26" s="199" t="s">
        <v>22</v>
      </c>
      <c r="C26" s="201" t="s">
        <v>19</v>
      </c>
      <c r="D26" s="201" t="s">
        <v>104</v>
      </c>
      <c r="E26" s="200" t="s">
        <v>81</v>
      </c>
      <c r="F26" s="200" t="s">
        <v>69</v>
      </c>
      <c r="G26" s="201" t="s">
        <v>151</v>
      </c>
      <c r="H26" s="202" t="s">
        <v>21</v>
      </c>
      <c r="I26" s="206" t="s">
        <v>106</v>
      </c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</row>
    <row r="27" spans="1:115" s="13" customFormat="1" ht="15" thickBot="1" x14ac:dyDescent="0.2">
      <c r="A27" s="55" t="str">
        <f>'Tariffs 2018'!K4</f>
        <v>Aurora Energy</v>
      </c>
      <c r="B27" s="111">
        <f>'Tariffs 2018'!G4</f>
        <v>41820</v>
      </c>
      <c r="C27" s="112">
        <f>91*'Tariffs 2018'!M4/100</f>
        <v>110.929</v>
      </c>
      <c r="D27" s="112">
        <f>(C21*C22)*'Tariffs 2018'!N4/100</f>
        <v>217.6953272727273</v>
      </c>
      <c r="E27" s="112">
        <f>(C21*C23)*'Tariffs 2018'!W4/100</f>
        <v>106.02670909090909</v>
      </c>
      <c r="F27" s="112">
        <f>(C21*C24)*'Tariffs 2018'!AE4/100</f>
        <v>85.345200000000006</v>
      </c>
      <c r="G27" s="112">
        <f>SUM(C27:F27)</f>
        <v>519.9962363636364</v>
      </c>
      <c r="H27" s="113">
        <f>G27*4</f>
        <v>2079.9849454545456</v>
      </c>
      <c r="I27" s="207">
        <f>H27*1.1</f>
        <v>2287.9834400000004</v>
      </c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</row>
    <row r="28" spans="1:115" s="127" customFormat="1" ht="15" thickBot="1" x14ac:dyDescent="0.2"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</row>
    <row r="29" spans="1:115" ht="14" x14ac:dyDescent="0.15">
      <c r="A29" s="99" t="s">
        <v>94</v>
      </c>
      <c r="B29" s="100"/>
      <c r="C29" s="100"/>
      <c r="D29" s="100"/>
      <c r="E29" s="100"/>
      <c r="F29" s="100"/>
      <c r="G29" s="100"/>
      <c r="H29" s="100"/>
      <c r="I29" s="101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</row>
    <row r="30" spans="1:115" ht="14" x14ac:dyDescent="0.15">
      <c r="A30" s="102" t="s">
        <v>8</v>
      </c>
      <c r="B30" s="103"/>
      <c r="C30" s="115">
        <v>2265</v>
      </c>
      <c r="D30" s="103"/>
      <c r="E30" s="103"/>
      <c r="F30" s="103"/>
      <c r="G30" s="103"/>
      <c r="H30" s="103"/>
      <c r="I30" s="104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</row>
    <row r="31" spans="1:115" ht="14" x14ac:dyDescent="0.15">
      <c r="A31" s="102" t="s">
        <v>112</v>
      </c>
      <c r="B31" s="103"/>
      <c r="C31" s="110">
        <v>0.6</v>
      </c>
      <c r="D31" s="103"/>
      <c r="E31" s="103"/>
      <c r="F31" s="103"/>
      <c r="G31" s="103"/>
      <c r="H31" s="103"/>
      <c r="I31" s="104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</row>
    <row r="32" spans="1:115" ht="14" x14ac:dyDescent="0.15">
      <c r="A32" s="102" t="s">
        <v>80</v>
      </c>
      <c r="B32" s="103"/>
      <c r="C32" s="110">
        <v>0.4</v>
      </c>
      <c r="D32" s="103"/>
      <c r="E32" s="103"/>
      <c r="F32" s="103"/>
      <c r="G32" s="103"/>
      <c r="H32" s="103"/>
      <c r="I32" s="104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</row>
    <row r="33" spans="1:44" ht="14" x14ac:dyDescent="0.15">
      <c r="A33" s="102"/>
      <c r="B33" s="103"/>
      <c r="C33" s="103"/>
      <c r="D33" s="103"/>
      <c r="E33" s="103"/>
      <c r="F33" s="103"/>
      <c r="G33" s="103"/>
      <c r="H33" s="103"/>
      <c r="I33" s="104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</row>
    <row r="34" spans="1:44" ht="30" x14ac:dyDescent="0.15">
      <c r="A34" s="198" t="s">
        <v>1</v>
      </c>
      <c r="B34" s="200" t="s">
        <v>22</v>
      </c>
      <c r="C34" s="201" t="s">
        <v>19</v>
      </c>
      <c r="D34" s="201" t="s">
        <v>104</v>
      </c>
      <c r="E34" s="200" t="s">
        <v>20</v>
      </c>
      <c r="F34" s="201" t="s">
        <v>108</v>
      </c>
      <c r="G34" s="201" t="s">
        <v>151</v>
      </c>
      <c r="H34" s="202" t="s">
        <v>21</v>
      </c>
      <c r="I34" s="206" t="s">
        <v>106</v>
      </c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</row>
    <row r="35" spans="1:44" ht="15" thickBot="1" x14ac:dyDescent="0.2">
      <c r="A35" s="116" t="str">
        <f>'Tariffs 2018'!K5</f>
        <v>Aurora Energy</v>
      </c>
      <c r="B35" s="117">
        <f>'Tariffs 2018'!G5</f>
        <v>41820</v>
      </c>
      <c r="C35" s="118">
        <f>91*'Tariffs 2018'!M5/100</f>
        <v>86.971429999999998</v>
      </c>
      <c r="D35" s="118">
        <f>(C30*C31)*'Tariffs 2018'!N5/100</f>
        <v>394.70252400000004</v>
      </c>
      <c r="E35" s="118">
        <v>0</v>
      </c>
      <c r="F35" s="118">
        <f>(C30*C32)*'Tariffs 2018'!W5/100</f>
        <v>122.49119999999999</v>
      </c>
      <c r="G35" s="118">
        <f>SUM(C35:F35)</f>
        <v>604.16515400000003</v>
      </c>
      <c r="H35" s="119">
        <f>G35*4</f>
        <v>2416.6606160000001</v>
      </c>
      <c r="I35" s="207">
        <f>H35*1.1</f>
        <v>2658.3266776000005</v>
      </c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</row>
    <row r="36" spans="1:44" s="127" customFormat="1" ht="14" x14ac:dyDescent="0.1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</row>
    <row r="37" spans="1:44" s="127" customFormat="1" ht="14" x14ac:dyDescent="0.1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</row>
    <row r="38" spans="1:44" s="127" customFormat="1" ht="14" x14ac:dyDescent="0.15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</row>
    <row r="39" spans="1:44" s="127" customFormat="1" ht="14" x14ac:dyDescent="0.15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</row>
    <row r="40" spans="1:44" s="127" customFormat="1" ht="14" x14ac:dyDescent="0.15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</row>
    <row r="41" spans="1:44" s="127" customFormat="1" ht="14" x14ac:dyDescent="0.1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</row>
    <row r="42" spans="1:44" s="127" customFormat="1" ht="14" x14ac:dyDescent="0.15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</row>
    <row r="43" spans="1:44" s="127" customFormat="1" ht="14" x14ac:dyDescent="0.15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</row>
    <row r="44" spans="1:44" s="127" customFormat="1" ht="14" x14ac:dyDescent="0.15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</row>
    <row r="45" spans="1:44" s="127" customFormat="1" ht="14" x14ac:dyDescent="0.15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</row>
    <row r="46" spans="1:44" s="127" customFormat="1" ht="14" x14ac:dyDescent="0.1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</row>
    <row r="47" spans="1:44" s="127" customFormat="1" ht="14" x14ac:dyDescent="0.1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</row>
    <row r="48" spans="1:44" s="127" customFormat="1" ht="14" x14ac:dyDescent="0.1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</row>
    <row r="49" spans="1:44" s="127" customFormat="1" ht="14" x14ac:dyDescent="0.1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</row>
    <row r="50" spans="1:44" s="127" customFormat="1" ht="14" x14ac:dyDescent="0.1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</row>
    <row r="51" spans="1:44" s="127" customFormat="1" ht="14" x14ac:dyDescent="0.1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</row>
    <row r="52" spans="1:44" s="127" customFormat="1" ht="14" x14ac:dyDescent="0.1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</row>
    <row r="53" spans="1:44" s="127" customFormat="1" ht="14" x14ac:dyDescent="0.1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</row>
    <row r="54" spans="1:44" s="127" customFormat="1" ht="14" x14ac:dyDescent="0.1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</row>
    <row r="55" spans="1:44" s="127" customFormat="1" ht="14" x14ac:dyDescent="0.15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</row>
    <row r="56" spans="1:44" s="127" customFormat="1" ht="14" x14ac:dyDescent="0.15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</row>
    <row r="57" spans="1:44" s="127" customFormat="1" ht="14" x14ac:dyDescent="0.15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</row>
    <row r="58" spans="1:44" s="127" customFormat="1" ht="14" x14ac:dyDescent="0.15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</row>
    <row r="59" spans="1:44" s="127" customFormat="1" ht="14" x14ac:dyDescent="0.15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</row>
    <row r="60" spans="1:44" s="127" customFormat="1" ht="14" x14ac:dyDescent="0.15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</row>
    <row r="61" spans="1:44" s="127" customFormat="1" ht="14" x14ac:dyDescent="0.15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</row>
    <row r="62" spans="1:44" s="127" customFormat="1" ht="14" x14ac:dyDescent="0.15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</row>
    <row r="63" spans="1:44" s="127" customFormat="1" ht="14" x14ac:dyDescent="0.15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</row>
    <row r="64" spans="1:44" s="127" customFormat="1" ht="14" x14ac:dyDescent="0.15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</row>
    <row r="65" spans="1:44" s="127" customFormat="1" ht="14" x14ac:dyDescent="0.15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</row>
    <row r="66" spans="1:44" s="127" customFormat="1" ht="14" x14ac:dyDescent="0.15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</row>
    <row r="67" spans="1:44" s="127" customFormat="1" ht="14" x14ac:dyDescent="0.15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</row>
    <row r="68" spans="1:44" s="127" customFormat="1" ht="14" x14ac:dyDescent="0.15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</row>
    <row r="69" spans="1:44" s="127" customFormat="1" ht="14" x14ac:dyDescent="0.15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</row>
    <row r="70" spans="1:44" s="127" customFormat="1" ht="14" x14ac:dyDescent="0.15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</row>
    <row r="71" spans="1:44" s="127" customFormat="1" ht="14" x14ac:dyDescent="0.15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</row>
    <row r="72" spans="1:44" s="127" customFormat="1" ht="14" x14ac:dyDescent="0.15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</row>
    <row r="73" spans="1:44" s="127" customFormat="1" ht="14" x14ac:dyDescent="0.15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</row>
    <row r="74" spans="1:44" s="127" customFormat="1" ht="14" x14ac:dyDescent="0.15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</row>
    <row r="75" spans="1:44" s="127" customFormat="1" ht="14" x14ac:dyDescent="0.15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</row>
    <row r="76" spans="1:44" s="127" customFormat="1" ht="14" x14ac:dyDescent="0.15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</row>
    <row r="77" spans="1:44" s="127" customFormat="1" ht="14" x14ac:dyDescent="0.15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</row>
    <row r="78" spans="1:44" s="127" customFormat="1" ht="14" x14ac:dyDescent="0.15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</row>
    <row r="79" spans="1:44" s="127" customFormat="1" ht="14" x14ac:dyDescent="0.15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</row>
    <row r="80" spans="1:44" s="127" customFormat="1" ht="14" x14ac:dyDescent="0.15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</row>
    <row r="81" spans="1:44" s="127" customFormat="1" ht="14" x14ac:dyDescent="0.15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</row>
    <row r="82" spans="1:44" s="127" customFormat="1" ht="14" x14ac:dyDescent="0.15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</row>
    <row r="83" spans="1:44" s="127" customFormat="1" ht="14" x14ac:dyDescent="0.15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</row>
    <row r="84" spans="1:44" s="127" customFormat="1" ht="14" x14ac:dyDescent="0.15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</row>
    <row r="85" spans="1:44" s="127" customFormat="1" ht="14" x14ac:dyDescent="0.15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</row>
    <row r="86" spans="1:44" s="127" customFormat="1" ht="14" x14ac:dyDescent="0.15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</row>
    <row r="87" spans="1:44" s="127" customFormat="1" ht="14" x14ac:dyDescent="0.15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</row>
    <row r="88" spans="1:44" s="127" customFormat="1" ht="14" x14ac:dyDescent="0.15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</row>
    <row r="89" spans="1:44" s="127" customFormat="1" ht="14" x14ac:dyDescent="0.15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</row>
    <row r="90" spans="1:44" s="127" customFormat="1" ht="14" x14ac:dyDescent="0.15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</row>
    <row r="91" spans="1:44" s="127" customFormat="1" ht="14" x14ac:dyDescent="0.15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</row>
    <row r="92" spans="1:44" s="127" customFormat="1" ht="14" x14ac:dyDescent="0.15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</row>
    <row r="93" spans="1:44" s="127" customFormat="1" ht="14" x14ac:dyDescent="0.15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</row>
    <row r="94" spans="1:44" s="127" customFormat="1" ht="14" x14ac:dyDescent="0.15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</row>
    <row r="95" spans="1:44" s="127" customFormat="1" ht="14" x14ac:dyDescent="0.15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</row>
    <row r="96" spans="1:44" s="127" customFormat="1" ht="14" x14ac:dyDescent="0.15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</row>
    <row r="97" spans="1:44" s="127" customFormat="1" ht="14" x14ac:dyDescent="0.15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</row>
    <row r="98" spans="1:44" s="127" customFormat="1" ht="14" x14ac:dyDescent="0.15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</row>
    <row r="99" spans="1:44" s="127" customFormat="1" ht="14" x14ac:dyDescent="0.15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</row>
    <row r="100" spans="1:44" s="127" customFormat="1" ht="14" x14ac:dyDescent="0.15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</row>
    <row r="101" spans="1:44" s="127" customFormat="1" ht="14" x14ac:dyDescent="0.15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</row>
    <row r="102" spans="1:44" s="127" customFormat="1" ht="14" x14ac:dyDescent="0.15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</row>
    <row r="103" spans="1:44" s="127" customFormat="1" ht="14" x14ac:dyDescent="0.15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</row>
    <row r="104" spans="1:44" s="127" customFormat="1" ht="14" x14ac:dyDescent="0.15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</row>
    <row r="105" spans="1:44" s="127" customFormat="1" ht="14" x14ac:dyDescent="0.15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</row>
    <row r="106" spans="1:44" s="127" customFormat="1" ht="14" x14ac:dyDescent="0.15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</row>
    <row r="107" spans="1:44" s="127" customFormat="1" ht="14" x14ac:dyDescent="0.15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</row>
    <row r="108" spans="1:44" s="127" customFormat="1" ht="14" x14ac:dyDescent="0.15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</row>
    <row r="109" spans="1:44" s="127" customFormat="1" ht="14" x14ac:dyDescent="0.15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</row>
    <row r="110" spans="1:44" s="127" customFormat="1" ht="14" x14ac:dyDescent="0.15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</row>
    <row r="111" spans="1:44" s="127" customFormat="1" ht="14" x14ac:dyDescent="0.15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</row>
    <row r="112" spans="1:44" s="127" customFormat="1" ht="14" x14ac:dyDescent="0.15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</row>
    <row r="113" spans="1:44" s="127" customFormat="1" ht="14" x14ac:dyDescent="0.15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</row>
    <row r="114" spans="1:44" s="127" customFormat="1" ht="14" x14ac:dyDescent="0.15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</row>
    <row r="115" spans="1:44" s="127" customFormat="1" ht="14" x14ac:dyDescent="0.15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</row>
    <row r="116" spans="1:44" s="127" customFormat="1" ht="14" x14ac:dyDescent="0.15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</row>
    <row r="117" spans="1:44" s="127" customFormat="1" ht="14" x14ac:dyDescent="0.15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</row>
    <row r="118" spans="1:44" s="127" customFormat="1" ht="14" x14ac:dyDescent="0.15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</row>
    <row r="119" spans="1:44" s="127" customFormat="1" ht="14" x14ac:dyDescent="0.15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</row>
    <row r="120" spans="1:44" s="127" customFormat="1" ht="14" x14ac:dyDescent="0.15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</row>
    <row r="121" spans="1:44" s="127" customFormat="1" ht="14" x14ac:dyDescent="0.15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</row>
    <row r="122" spans="1:44" s="127" customFormat="1" ht="14" x14ac:dyDescent="0.15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</row>
    <row r="123" spans="1:44" s="127" customFormat="1" ht="14" x14ac:dyDescent="0.15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</row>
    <row r="124" spans="1:44" s="127" customFormat="1" ht="14" x14ac:dyDescent="0.15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</row>
    <row r="125" spans="1:44" s="127" customFormat="1" ht="14" x14ac:dyDescent="0.15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</row>
    <row r="126" spans="1:44" s="127" customFormat="1" ht="14" x14ac:dyDescent="0.15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</row>
    <row r="127" spans="1:44" s="127" customFormat="1" ht="14" x14ac:dyDescent="0.15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</row>
    <row r="128" spans="1:44" s="127" customFormat="1" ht="14" x14ac:dyDescent="0.15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</row>
    <row r="129" spans="1:44" s="127" customFormat="1" ht="14" x14ac:dyDescent="0.15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</row>
    <row r="130" spans="1:44" s="127" customFormat="1" ht="14" x14ac:dyDescent="0.15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</row>
    <row r="131" spans="1:44" s="127" customFormat="1" ht="14" x14ac:dyDescent="0.15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</row>
    <row r="132" spans="1:44" s="127" customFormat="1" ht="14" x14ac:dyDescent="0.15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</row>
    <row r="133" spans="1:44" s="127" customFormat="1" ht="14" x14ac:dyDescent="0.15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</row>
    <row r="134" spans="1:44" s="127" customFormat="1" ht="14" x14ac:dyDescent="0.15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</row>
    <row r="135" spans="1:44" s="127" customFormat="1" ht="14" x14ac:dyDescent="0.15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</row>
    <row r="136" spans="1:44" s="127" customFormat="1" ht="14" x14ac:dyDescent="0.15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</row>
    <row r="137" spans="1:44" s="127" customFormat="1" ht="14" x14ac:dyDescent="0.15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</row>
    <row r="138" spans="1:44" s="127" customFormat="1" ht="14" x14ac:dyDescent="0.15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</row>
    <row r="139" spans="1:44" s="127" customFormat="1" ht="14" x14ac:dyDescent="0.15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</row>
    <row r="140" spans="1:44" s="127" customFormat="1" ht="14" x14ac:dyDescent="0.15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</row>
    <row r="141" spans="1:44" s="127" customFormat="1" ht="14" x14ac:dyDescent="0.15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</row>
    <row r="142" spans="1:44" s="127" customFormat="1" ht="14" x14ac:dyDescent="0.15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</row>
    <row r="143" spans="1:44" s="127" customFormat="1" ht="14" x14ac:dyDescent="0.15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</row>
    <row r="144" spans="1:44" s="127" customFormat="1" ht="14" x14ac:dyDescent="0.15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</row>
    <row r="145" spans="1:44" s="127" customFormat="1" ht="14" x14ac:dyDescent="0.15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</row>
    <row r="146" spans="1:44" s="127" customFormat="1" ht="14" x14ac:dyDescent="0.15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</row>
    <row r="147" spans="1:44" s="127" customFormat="1" ht="14" x14ac:dyDescent="0.15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</row>
    <row r="148" spans="1:44" s="127" customFormat="1" ht="14" x14ac:dyDescent="0.15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</row>
    <row r="149" spans="1:44" s="127" customFormat="1" ht="14" x14ac:dyDescent="0.15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</row>
    <row r="150" spans="1:44" s="127" customFormat="1" ht="14" x14ac:dyDescent="0.15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</row>
    <row r="151" spans="1:44" s="127" customFormat="1" ht="14" x14ac:dyDescent="0.15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</row>
    <row r="152" spans="1:44" s="127" customFormat="1" ht="14" x14ac:dyDescent="0.15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</row>
    <row r="153" spans="1:44" s="127" customFormat="1" ht="14" x14ac:dyDescent="0.15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</row>
    <row r="154" spans="1:44" s="127" customFormat="1" ht="14" x14ac:dyDescent="0.15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</row>
    <row r="155" spans="1:44" s="127" customFormat="1" ht="14" x14ac:dyDescent="0.15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</row>
    <row r="156" spans="1:44" s="127" customFormat="1" ht="14" x14ac:dyDescent="0.15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</row>
    <row r="157" spans="1:44" s="127" customFormat="1" ht="14" x14ac:dyDescent="0.15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</row>
    <row r="158" spans="1:44" s="127" customFormat="1" ht="14" x14ac:dyDescent="0.15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</row>
    <row r="159" spans="1:44" s="127" customFormat="1" ht="14" x14ac:dyDescent="0.15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</row>
    <row r="160" spans="1:44" s="127" customFormat="1" ht="14" x14ac:dyDescent="0.15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</row>
    <row r="161" spans="1:44" s="127" customFormat="1" ht="14" x14ac:dyDescent="0.15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</row>
    <row r="162" spans="1:44" s="127" customFormat="1" ht="14" x14ac:dyDescent="0.15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</row>
    <row r="163" spans="1:44" s="127" customFormat="1" ht="14" x14ac:dyDescent="0.15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</row>
    <row r="164" spans="1:44" s="127" customFormat="1" ht="14" x14ac:dyDescent="0.15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</row>
    <row r="165" spans="1:44" s="127" customFormat="1" ht="14" x14ac:dyDescent="0.15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</row>
    <row r="166" spans="1:44" s="127" customFormat="1" ht="14" x14ac:dyDescent="0.15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</row>
    <row r="167" spans="1:44" s="127" customFormat="1" ht="14" x14ac:dyDescent="0.15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</row>
    <row r="168" spans="1:44" s="127" customFormat="1" ht="14" x14ac:dyDescent="0.15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</row>
    <row r="169" spans="1:44" s="127" customFormat="1" ht="14" x14ac:dyDescent="0.15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</row>
    <row r="170" spans="1:44" s="127" customFormat="1" ht="14" x14ac:dyDescent="0.15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</row>
    <row r="171" spans="1:44" s="127" customFormat="1" ht="14" x14ac:dyDescent="0.15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</row>
    <row r="172" spans="1:44" s="127" customFormat="1" ht="14" x14ac:dyDescent="0.15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</row>
    <row r="173" spans="1:44" s="127" customFormat="1" ht="14" x14ac:dyDescent="0.15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</row>
    <row r="174" spans="1:44" s="127" customFormat="1" ht="14" x14ac:dyDescent="0.15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</row>
    <row r="175" spans="1:44" s="127" customFormat="1" ht="14" x14ac:dyDescent="0.15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</row>
    <row r="176" spans="1:44" s="127" customFormat="1" ht="14" x14ac:dyDescent="0.15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</row>
    <row r="177" spans="1:44" s="127" customFormat="1" ht="14" x14ac:dyDescent="0.15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</row>
    <row r="178" spans="1:44" s="127" customFormat="1" ht="14" x14ac:dyDescent="0.15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</row>
    <row r="179" spans="1:44" s="127" customFormat="1" ht="14" x14ac:dyDescent="0.15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</row>
    <row r="180" spans="1:44" s="127" customFormat="1" ht="14" x14ac:dyDescent="0.15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</row>
    <row r="181" spans="1:44" s="127" customFormat="1" ht="14" x14ac:dyDescent="0.15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</row>
    <row r="182" spans="1:44" s="127" customFormat="1" ht="14" x14ac:dyDescent="0.15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</row>
    <row r="183" spans="1:44" s="127" customFormat="1" ht="14" x14ac:dyDescent="0.15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</row>
    <row r="184" spans="1:44" s="127" customFormat="1" ht="14" x14ac:dyDescent="0.15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</row>
    <row r="185" spans="1:44" s="127" customFormat="1" ht="14" x14ac:dyDescent="0.15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</row>
    <row r="186" spans="1:44" s="127" customFormat="1" ht="14" x14ac:dyDescent="0.15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</row>
    <row r="187" spans="1:44" s="127" customFormat="1" ht="14" x14ac:dyDescent="0.15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</row>
    <row r="188" spans="1:44" s="127" customFormat="1" ht="14" x14ac:dyDescent="0.15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</row>
    <row r="189" spans="1:44" s="127" customFormat="1" ht="14" x14ac:dyDescent="0.15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</row>
    <row r="190" spans="1:44" s="127" customFormat="1" ht="14" x14ac:dyDescent="0.15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</row>
    <row r="191" spans="1:44" s="127" customFormat="1" ht="14" x14ac:dyDescent="0.15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</row>
    <row r="192" spans="1:44" s="127" customFormat="1" ht="14" x14ac:dyDescent="0.15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</row>
    <row r="193" spans="1:44" s="127" customFormat="1" ht="14" x14ac:dyDescent="0.15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</row>
    <row r="194" spans="1:44" s="127" customFormat="1" ht="14" x14ac:dyDescent="0.15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</row>
    <row r="195" spans="1:44" s="127" customFormat="1" ht="14" x14ac:dyDescent="0.15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</row>
    <row r="196" spans="1:44" s="127" customFormat="1" ht="14" x14ac:dyDescent="0.15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</row>
    <row r="197" spans="1:44" s="127" customFormat="1" ht="14" x14ac:dyDescent="0.15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</row>
    <row r="198" spans="1:44" s="127" customFormat="1" ht="14" x14ac:dyDescent="0.15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</row>
    <row r="199" spans="1:44" s="127" customFormat="1" ht="14" x14ac:dyDescent="0.15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</row>
    <row r="200" spans="1:44" s="127" customFormat="1" ht="14" x14ac:dyDescent="0.15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</row>
    <row r="201" spans="1:44" s="127" customFormat="1" ht="14" x14ac:dyDescent="0.15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</row>
    <row r="202" spans="1:44" s="127" customFormat="1" ht="14" x14ac:dyDescent="0.15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</row>
    <row r="203" spans="1:44" s="127" customFormat="1" ht="14" x14ac:dyDescent="0.15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</row>
    <row r="204" spans="1:44" s="127" customFormat="1" ht="14" x14ac:dyDescent="0.15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</row>
    <row r="205" spans="1:44" s="127" customFormat="1" ht="14" x14ac:dyDescent="0.15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</row>
    <row r="206" spans="1:44" s="127" customFormat="1" ht="14" x14ac:dyDescent="0.15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</row>
    <row r="207" spans="1:44" s="127" customFormat="1" ht="14" x14ac:dyDescent="0.15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</row>
    <row r="208" spans="1:44" s="127" customFormat="1" ht="14" x14ac:dyDescent="0.15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</row>
    <row r="209" spans="1:44" s="127" customFormat="1" ht="14" x14ac:dyDescent="0.15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</row>
    <row r="210" spans="1:44" s="127" customFormat="1" ht="14" x14ac:dyDescent="0.15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</row>
    <row r="211" spans="1:44" s="127" customFormat="1" ht="14" x14ac:dyDescent="0.15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</row>
    <row r="212" spans="1:44" s="127" customFormat="1" ht="14" x14ac:dyDescent="0.15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</row>
    <row r="213" spans="1:44" s="127" customFormat="1" ht="14" x14ac:dyDescent="0.15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</row>
    <row r="214" spans="1:44" s="127" customFormat="1" ht="14" x14ac:dyDescent="0.15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</row>
    <row r="215" spans="1:44" s="127" customFormat="1" ht="14" x14ac:dyDescent="0.15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</row>
    <row r="216" spans="1:44" s="127" customFormat="1" ht="14" x14ac:dyDescent="0.15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</row>
    <row r="217" spans="1:44" s="127" customFormat="1" ht="14" x14ac:dyDescent="0.15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</row>
    <row r="218" spans="1:44" s="127" customFormat="1" ht="14" x14ac:dyDescent="0.15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</row>
    <row r="219" spans="1:44" s="127" customFormat="1" ht="14" x14ac:dyDescent="0.15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</row>
    <row r="220" spans="1:44" s="127" customFormat="1" ht="14" x14ac:dyDescent="0.15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</row>
    <row r="221" spans="1:44" s="127" customFormat="1" ht="14" x14ac:dyDescent="0.15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</row>
    <row r="222" spans="1:44" s="127" customFormat="1" ht="14" x14ac:dyDescent="0.15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</row>
    <row r="223" spans="1:44" s="127" customFormat="1" ht="14" x14ac:dyDescent="0.15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</row>
    <row r="224" spans="1:44" s="127" customFormat="1" ht="14" x14ac:dyDescent="0.15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</row>
    <row r="225" spans="1:44" s="127" customFormat="1" ht="14" x14ac:dyDescent="0.15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</row>
    <row r="226" spans="1:44" s="127" customFormat="1" ht="14" x14ac:dyDescent="0.15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</row>
    <row r="227" spans="1:44" s="127" customFormat="1" ht="14" x14ac:dyDescent="0.15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</row>
    <row r="228" spans="1:44" s="127" customFormat="1" ht="14" x14ac:dyDescent="0.15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</row>
    <row r="229" spans="1:44" s="127" customFormat="1" ht="14" x14ac:dyDescent="0.15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</row>
    <row r="230" spans="1:44" s="127" customFormat="1" ht="14" x14ac:dyDescent="0.15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</row>
    <row r="231" spans="1:44" s="127" customFormat="1" ht="14" x14ac:dyDescent="0.15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</row>
    <row r="232" spans="1:44" s="127" customFormat="1" ht="14" x14ac:dyDescent="0.15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</row>
    <row r="233" spans="1:44" s="127" customFormat="1" ht="14" x14ac:dyDescent="0.15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</row>
    <row r="234" spans="1:44" s="127" customFormat="1" ht="14" x14ac:dyDescent="0.15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</row>
    <row r="235" spans="1:44" s="127" customFormat="1" ht="14" x14ac:dyDescent="0.15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</row>
    <row r="236" spans="1:44" s="127" customFormat="1" ht="14" x14ac:dyDescent="0.15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</row>
    <row r="237" spans="1:44" s="127" customFormat="1" ht="14" x14ac:dyDescent="0.15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</row>
    <row r="238" spans="1:44" s="127" customFormat="1" ht="14" x14ac:dyDescent="0.15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</row>
    <row r="239" spans="1:44" s="127" customFormat="1" ht="14" x14ac:dyDescent="0.15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</row>
    <row r="240" spans="1:44" s="127" customFormat="1" ht="14" x14ac:dyDescent="0.15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</row>
    <row r="241" spans="1:44" s="127" customFormat="1" ht="14" x14ac:dyDescent="0.15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</row>
    <row r="242" spans="1:44" s="127" customFormat="1" ht="14" x14ac:dyDescent="0.15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</row>
    <row r="243" spans="1:44" s="127" customFormat="1" ht="14" x14ac:dyDescent="0.15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</row>
    <row r="244" spans="1:44" s="127" customFormat="1" ht="14" x14ac:dyDescent="0.15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</row>
    <row r="245" spans="1:44" s="127" customFormat="1" ht="14" x14ac:dyDescent="0.15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</row>
    <row r="246" spans="1:44" s="127" customFormat="1" ht="14" x14ac:dyDescent="0.15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</row>
    <row r="247" spans="1:44" s="127" customFormat="1" ht="14" x14ac:dyDescent="0.15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</row>
    <row r="248" spans="1:44" s="127" customFormat="1" ht="14" x14ac:dyDescent="0.15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</row>
    <row r="249" spans="1:44" s="127" customFormat="1" ht="14" x14ac:dyDescent="0.15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</row>
    <row r="250" spans="1:44" s="127" customFormat="1" ht="14" x14ac:dyDescent="0.15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</row>
    <row r="251" spans="1:44" s="127" customFormat="1" ht="14" x14ac:dyDescent="0.15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</row>
    <row r="252" spans="1:44" s="127" customFormat="1" ht="14" x14ac:dyDescent="0.15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</row>
    <row r="253" spans="1:44" s="127" customFormat="1" ht="14" x14ac:dyDescent="0.15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</row>
    <row r="254" spans="1:44" s="127" customFormat="1" ht="14" x14ac:dyDescent="0.15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</row>
    <row r="255" spans="1:44" s="127" customFormat="1" ht="14" x14ac:dyDescent="0.15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</row>
    <row r="256" spans="1:44" s="127" customFormat="1" ht="14" x14ac:dyDescent="0.15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</row>
    <row r="257" spans="1:44" s="127" customFormat="1" ht="14" x14ac:dyDescent="0.15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</row>
    <row r="258" spans="1:44" s="127" customFormat="1" ht="14" x14ac:dyDescent="0.15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</row>
    <row r="259" spans="1:44" s="127" customFormat="1" ht="14" x14ac:dyDescent="0.15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</row>
    <row r="260" spans="1:44" s="127" customFormat="1" ht="14" x14ac:dyDescent="0.15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</row>
    <row r="261" spans="1:44" s="127" customFormat="1" ht="14" x14ac:dyDescent="0.15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</row>
    <row r="262" spans="1:44" s="127" customFormat="1" ht="14" x14ac:dyDescent="0.15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</row>
    <row r="263" spans="1:44" s="127" customFormat="1" ht="14" x14ac:dyDescent="0.15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</row>
    <row r="264" spans="1:44" s="127" customFormat="1" ht="14" x14ac:dyDescent="0.15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</row>
    <row r="265" spans="1:44" s="127" customFormat="1" ht="14" x14ac:dyDescent="0.15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</row>
    <row r="266" spans="1:44" s="127" customFormat="1" ht="14" x14ac:dyDescent="0.15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</row>
    <row r="267" spans="1:44" s="127" customFormat="1" ht="14" x14ac:dyDescent="0.15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</row>
    <row r="268" spans="1:44" s="127" customFormat="1" ht="14" x14ac:dyDescent="0.15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</row>
    <row r="269" spans="1:44" s="127" customFormat="1" ht="14" x14ac:dyDescent="0.15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</row>
    <row r="270" spans="1:44" s="127" customFormat="1" ht="14" x14ac:dyDescent="0.15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</row>
    <row r="271" spans="1:44" s="127" customFormat="1" ht="14" x14ac:dyDescent="0.15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</row>
    <row r="272" spans="1:44" s="127" customFormat="1" ht="14" x14ac:dyDescent="0.15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</row>
    <row r="273" spans="1:44" s="127" customFormat="1" ht="14" x14ac:dyDescent="0.15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</row>
    <row r="274" spans="1:44" s="127" customFormat="1" ht="14" x14ac:dyDescent="0.15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</row>
    <row r="275" spans="1:44" s="127" customFormat="1" ht="14" x14ac:dyDescent="0.15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</row>
    <row r="276" spans="1:44" s="127" customFormat="1" ht="14" x14ac:dyDescent="0.15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</row>
    <row r="277" spans="1:44" s="127" customFormat="1" ht="14" x14ac:dyDescent="0.15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</row>
    <row r="278" spans="1:44" s="127" customFormat="1" ht="14" x14ac:dyDescent="0.15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</row>
    <row r="279" spans="1:44" s="127" customFormat="1" ht="14" x14ac:dyDescent="0.15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</row>
    <row r="280" spans="1:44" s="127" customFormat="1" ht="14" x14ac:dyDescent="0.15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</row>
    <row r="281" spans="1:44" s="127" customFormat="1" ht="14" x14ac:dyDescent="0.15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</row>
    <row r="282" spans="1:44" s="127" customFormat="1" ht="14" x14ac:dyDescent="0.15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</row>
    <row r="283" spans="1:44" s="127" customFormat="1" ht="14" x14ac:dyDescent="0.15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</row>
    <row r="284" spans="1:44" s="127" customFormat="1" ht="14" x14ac:dyDescent="0.15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</row>
    <row r="285" spans="1:44" s="127" customFormat="1" ht="14" x14ac:dyDescent="0.15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</row>
    <row r="286" spans="1:44" s="127" customFormat="1" ht="14" x14ac:dyDescent="0.15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</row>
    <row r="287" spans="1:44" s="127" customFormat="1" ht="14" x14ac:dyDescent="0.15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</row>
    <row r="288" spans="1:44" s="127" customFormat="1" ht="14" x14ac:dyDescent="0.15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</row>
    <row r="289" spans="1:44" s="127" customFormat="1" ht="14" x14ac:dyDescent="0.15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</row>
    <row r="290" spans="1:44" s="127" customFormat="1" ht="14" x14ac:dyDescent="0.15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</row>
    <row r="291" spans="1:44" s="127" customFormat="1" ht="14" x14ac:dyDescent="0.15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</row>
    <row r="292" spans="1:44" s="127" customFormat="1" ht="14" x14ac:dyDescent="0.15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</row>
    <row r="293" spans="1:44" s="127" customFormat="1" ht="14" x14ac:dyDescent="0.15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</row>
    <row r="294" spans="1:44" s="127" customFormat="1" ht="14" x14ac:dyDescent="0.15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</row>
    <row r="295" spans="1:44" s="127" customFormat="1" ht="14" x14ac:dyDescent="0.15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</row>
    <row r="296" spans="1:44" s="127" customFormat="1" ht="14" x14ac:dyDescent="0.15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</row>
    <row r="297" spans="1:44" s="127" customFormat="1" ht="14" x14ac:dyDescent="0.15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</row>
    <row r="298" spans="1:44" s="127" customFormat="1" ht="14" x14ac:dyDescent="0.15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</row>
    <row r="299" spans="1:44" s="127" customFormat="1" ht="14" x14ac:dyDescent="0.15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</row>
    <row r="300" spans="1:44" s="127" customFormat="1" ht="14" x14ac:dyDescent="0.15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</row>
    <row r="301" spans="1:44" s="127" customFormat="1" ht="14" x14ac:dyDescent="0.15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</row>
    <row r="302" spans="1:44" s="127" customFormat="1" ht="14" x14ac:dyDescent="0.15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</row>
    <row r="303" spans="1:44" s="127" customFormat="1" ht="14" x14ac:dyDescent="0.15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</row>
    <row r="304" spans="1:44" s="127" customFormat="1" ht="14" x14ac:dyDescent="0.15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</row>
    <row r="305" spans="1:44" s="127" customFormat="1" ht="14" x14ac:dyDescent="0.15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</row>
    <row r="306" spans="1:44" s="127" customFormat="1" ht="14" x14ac:dyDescent="0.15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</row>
    <row r="307" spans="1:44" s="127" customFormat="1" ht="14" x14ac:dyDescent="0.15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</row>
    <row r="308" spans="1:44" s="127" customFormat="1" ht="14" x14ac:dyDescent="0.15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</row>
    <row r="309" spans="1:44" s="127" customFormat="1" ht="14" x14ac:dyDescent="0.15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</row>
    <row r="310" spans="1:44" s="127" customFormat="1" ht="14" x14ac:dyDescent="0.15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</row>
    <row r="311" spans="1:44" s="127" customFormat="1" ht="14" x14ac:dyDescent="0.15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</row>
    <row r="312" spans="1:44" s="127" customFormat="1" ht="14" x14ac:dyDescent="0.15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</row>
    <row r="313" spans="1:44" s="127" customFormat="1" ht="14" x14ac:dyDescent="0.15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</row>
    <row r="314" spans="1:44" s="127" customFormat="1" ht="14" x14ac:dyDescent="0.1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</row>
    <row r="315" spans="1:44" s="127" customFormat="1" ht="14" x14ac:dyDescent="0.1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</row>
    <row r="316" spans="1:44" s="127" customFormat="1" ht="14" x14ac:dyDescent="0.1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</row>
    <row r="317" spans="1:44" s="127" customFormat="1" ht="14" x14ac:dyDescent="0.1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</row>
    <row r="318" spans="1:44" s="127" customFormat="1" ht="14" x14ac:dyDescent="0.1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</row>
    <row r="319" spans="1:44" s="127" customFormat="1" ht="14" x14ac:dyDescent="0.1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</row>
    <row r="320" spans="1:44" s="127" customFormat="1" ht="14" x14ac:dyDescent="0.1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</row>
    <row r="321" spans="1:44" s="127" customFormat="1" ht="14" x14ac:dyDescent="0.1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</row>
    <row r="322" spans="1:44" s="127" customFormat="1" ht="14" x14ac:dyDescent="0.1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</row>
    <row r="323" spans="1:44" s="127" customFormat="1" ht="14" x14ac:dyDescent="0.1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</row>
    <row r="324" spans="1:44" s="127" customFormat="1" ht="14" x14ac:dyDescent="0.1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</row>
    <row r="325" spans="1:44" s="127" customFormat="1" ht="14" x14ac:dyDescent="0.1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</row>
    <row r="326" spans="1:44" s="127" customFormat="1" ht="14" x14ac:dyDescent="0.1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</row>
    <row r="327" spans="1:44" s="127" customFormat="1" ht="14" x14ac:dyDescent="0.1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</row>
    <row r="328" spans="1:44" s="127" customFormat="1" ht="14" x14ac:dyDescent="0.1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</row>
    <row r="329" spans="1:44" s="127" customFormat="1" ht="14" x14ac:dyDescent="0.1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</row>
    <row r="330" spans="1:44" s="127" customFormat="1" ht="14" x14ac:dyDescent="0.1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</row>
    <row r="331" spans="1:44" s="127" customFormat="1" ht="14" x14ac:dyDescent="0.1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</row>
    <row r="332" spans="1:44" s="127" customFormat="1" ht="14" x14ac:dyDescent="0.1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</row>
    <row r="333" spans="1:44" s="127" customFormat="1" ht="14" x14ac:dyDescent="0.1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</row>
    <row r="334" spans="1:44" s="127" customFormat="1" ht="14" x14ac:dyDescent="0.1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</row>
    <row r="335" spans="1:44" s="127" customFormat="1" ht="14" x14ac:dyDescent="0.1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</row>
    <row r="336" spans="1:44" s="127" customFormat="1" ht="14" x14ac:dyDescent="0.1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</row>
    <row r="337" spans="1:44" s="127" customFormat="1" ht="14" x14ac:dyDescent="0.1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</row>
    <row r="338" spans="1:44" s="127" customFormat="1" ht="14" x14ac:dyDescent="0.1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</row>
    <row r="339" spans="1:44" s="127" customFormat="1" ht="14" x14ac:dyDescent="0.1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</row>
    <row r="340" spans="1:44" s="127" customFormat="1" ht="14" x14ac:dyDescent="0.1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</row>
    <row r="341" spans="1:44" s="127" customFormat="1" ht="14" x14ac:dyDescent="0.1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</row>
    <row r="342" spans="1:44" s="127" customFormat="1" ht="14" x14ac:dyDescent="0.1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</row>
    <row r="343" spans="1:44" s="127" customFormat="1" ht="14" x14ac:dyDescent="0.1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</row>
    <row r="344" spans="1:44" s="127" customFormat="1" ht="14" x14ac:dyDescent="0.1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</row>
    <row r="345" spans="1:44" s="127" customFormat="1" ht="14" x14ac:dyDescent="0.1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</row>
    <row r="346" spans="1:44" s="127" customFormat="1" ht="14" x14ac:dyDescent="0.1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</row>
    <row r="347" spans="1:44" s="127" customFormat="1" ht="14" x14ac:dyDescent="0.1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</row>
    <row r="348" spans="1:44" s="127" customFormat="1" ht="14" x14ac:dyDescent="0.1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</row>
    <row r="349" spans="1:44" s="127" customFormat="1" ht="14" x14ac:dyDescent="0.1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</row>
    <row r="350" spans="1:44" s="127" customFormat="1" ht="14" x14ac:dyDescent="0.1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</row>
    <row r="351" spans="1:44" s="127" customFormat="1" ht="14" x14ac:dyDescent="0.1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</row>
    <row r="352" spans="1:44" s="127" customFormat="1" ht="14" x14ac:dyDescent="0.1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</row>
    <row r="353" spans="1:44" s="127" customFormat="1" ht="14" x14ac:dyDescent="0.1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</row>
    <row r="354" spans="1:44" s="127" customFormat="1" ht="14" x14ac:dyDescent="0.1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</row>
    <row r="355" spans="1:44" s="127" customFormat="1" ht="14" x14ac:dyDescent="0.1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</row>
    <row r="356" spans="1:44" s="127" customFormat="1" ht="14" x14ac:dyDescent="0.1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</row>
    <row r="357" spans="1:44" s="127" customFormat="1" ht="14" x14ac:dyDescent="0.1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</row>
    <row r="358" spans="1:44" s="127" customFormat="1" ht="14" x14ac:dyDescent="0.1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</row>
    <row r="359" spans="1:44" s="127" customFormat="1" ht="14" x14ac:dyDescent="0.1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</row>
    <row r="360" spans="1:44" s="127" customFormat="1" ht="14" x14ac:dyDescent="0.1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</row>
    <row r="361" spans="1:44" s="127" customFormat="1" ht="14" x14ac:dyDescent="0.1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</row>
    <row r="362" spans="1:44" s="127" customFormat="1" ht="14" x14ac:dyDescent="0.1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</row>
    <row r="363" spans="1:44" s="127" customFormat="1" ht="14" x14ac:dyDescent="0.1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</row>
    <row r="364" spans="1:44" s="127" customFormat="1" ht="14" x14ac:dyDescent="0.1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</row>
    <row r="365" spans="1:44" s="127" customFormat="1" ht="14" x14ac:dyDescent="0.1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</row>
    <row r="366" spans="1:44" s="127" customFormat="1" ht="14" x14ac:dyDescent="0.1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</row>
    <row r="367" spans="1:44" s="127" customFormat="1" ht="14" x14ac:dyDescent="0.1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</row>
    <row r="368" spans="1:44" s="127" customFormat="1" ht="14" x14ac:dyDescent="0.1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</row>
    <row r="369" spans="1:44" s="127" customFormat="1" ht="14" x14ac:dyDescent="0.1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</row>
    <row r="370" spans="1:44" s="127" customFormat="1" ht="14" x14ac:dyDescent="0.1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</row>
    <row r="371" spans="1:44" s="127" customFormat="1" ht="14" x14ac:dyDescent="0.1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</row>
    <row r="372" spans="1:44" s="127" customFormat="1" ht="14" x14ac:dyDescent="0.1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</row>
    <row r="373" spans="1:44" s="127" customFormat="1" ht="14" x14ac:dyDescent="0.1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</row>
    <row r="374" spans="1:44" s="127" customFormat="1" ht="14" x14ac:dyDescent="0.1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</row>
    <row r="375" spans="1:44" s="127" customFormat="1" ht="14" x14ac:dyDescent="0.1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</row>
    <row r="376" spans="1:44" s="127" customFormat="1" ht="14" x14ac:dyDescent="0.1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</row>
    <row r="377" spans="1:44" s="127" customFormat="1" ht="14" x14ac:dyDescent="0.1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</row>
    <row r="378" spans="1:44" s="127" customFormat="1" ht="14" x14ac:dyDescent="0.1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</row>
    <row r="379" spans="1:44" s="127" customFormat="1" ht="14" x14ac:dyDescent="0.1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</row>
    <row r="380" spans="1:44" s="127" customFormat="1" ht="14" x14ac:dyDescent="0.1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</row>
    <row r="381" spans="1:44" s="127" customFormat="1" ht="14" x14ac:dyDescent="0.1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</row>
    <row r="382" spans="1:44" s="127" customFormat="1" ht="14" x14ac:dyDescent="0.1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</row>
    <row r="383" spans="1:44" s="127" customFormat="1" ht="14" x14ac:dyDescent="0.1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</row>
    <row r="384" spans="1:44" s="127" customFormat="1" ht="14" x14ac:dyDescent="0.1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</row>
    <row r="385" spans="1:44" s="127" customFormat="1" ht="14" x14ac:dyDescent="0.1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</row>
    <row r="386" spans="1:44" s="127" customFormat="1" ht="14" x14ac:dyDescent="0.1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</row>
    <row r="387" spans="1:44" s="127" customFormat="1" ht="14" x14ac:dyDescent="0.1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</row>
    <row r="388" spans="1:44" s="127" customFormat="1" ht="14" x14ac:dyDescent="0.1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</row>
    <row r="389" spans="1:44" s="127" customFormat="1" ht="14" x14ac:dyDescent="0.1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</row>
    <row r="390" spans="1:44" s="127" customFormat="1" ht="14" x14ac:dyDescent="0.1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</row>
    <row r="391" spans="1:44" s="127" customFormat="1" ht="14" x14ac:dyDescent="0.1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</row>
    <row r="392" spans="1:44" s="127" customFormat="1" ht="14" x14ac:dyDescent="0.1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</row>
    <row r="393" spans="1:44" s="127" customFormat="1" ht="14" x14ac:dyDescent="0.1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</row>
    <row r="394" spans="1:44" s="127" customFormat="1" ht="14" x14ac:dyDescent="0.1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</row>
    <row r="395" spans="1:44" s="127" customFormat="1" ht="14" x14ac:dyDescent="0.1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</row>
    <row r="396" spans="1:44" s="127" customFormat="1" ht="14" x14ac:dyDescent="0.1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</row>
    <row r="397" spans="1:44" s="127" customFormat="1" ht="14" x14ac:dyDescent="0.1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</row>
    <row r="398" spans="1:44" s="127" customFormat="1" ht="14" x14ac:dyDescent="0.1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</row>
    <row r="399" spans="1:44" s="127" customFormat="1" ht="14" x14ac:dyDescent="0.1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</row>
    <row r="400" spans="1:44" s="127" customFormat="1" ht="14" x14ac:dyDescent="0.1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</row>
    <row r="401" spans="1:44" s="127" customFormat="1" ht="14" x14ac:dyDescent="0.1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</row>
    <row r="402" spans="1:44" s="127" customFormat="1" ht="14" x14ac:dyDescent="0.1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</row>
    <row r="403" spans="1:44" s="127" customFormat="1" ht="14" x14ac:dyDescent="0.1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</row>
    <row r="404" spans="1:44" s="127" customFormat="1" ht="14" x14ac:dyDescent="0.1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</row>
    <row r="405" spans="1:44" s="127" customFormat="1" ht="14" x14ac:dyDescent="0.1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</row>
    <row r="406" spans="1:44" s="127" customFormat="1" ht="14" x14ac:dyDescent="0.1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</row>
    <row r="407" spans="1:44" s="127" customFormat="1" ht="14" x14ac:dyDescent="0.1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</row>
    <row r="408" spans="1:44" s="127" customFormat="1" ht="14" x14ac:dyDescent="0.1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</row>
    <row r="409" spans="1:44" s="127" customFormat="1" ht="14" x14ac:dyDescent="0.1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</row>
    <row r="410" spans="1:44" s="127" customFormat="1" ht="14" x14ac:dyDescent="0.1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</row>
    <row r="411" spans="1:44" s="127" customFormat="1" ht="14" x14ac:dyDescent="0.1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</row>
    <row r="412" spans="1:44" s="127" customFormat="1" ht="14" x14ac:dyDescent="0.1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</row>
    <row r="413" spans="1:44" s="127" customFormat="1" ht="14" x14ac:dyDescent="0.1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</row>
    <row r="414" spans="1:44" s="127" customFormat="1" ht="14" x14ac:dyDescent="0.1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</row>
    <row r="415" spans="1:44" s="127" customFormat="1" ht="14" x14ac:dyDescent="0.1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</row>
    <row r="416" spans="1:44" s="127" customFormat="1" ht="14" x14ac:dyDescent="0.1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</row>
    <row r="417" spans="1:44" s="127" customFormat="1" ht="14" x14ac:dyDescent="0.1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</row>
    <row r="418" spans="1:44" s="127" customFormat="1" ht="14" x14ac:dyDescent="0.1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</row>
    <row r="419" spans="1:44" s="127" customFormat="1" ht="14" x14ac:dyDescent="0.1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</row>
    <row r="420" spans="1:44" s="127" customFormat="1" ht="14" x14ac:dyDescent="0.1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</row>
    <row r="421" spans="1:44" s="127" customFormat="1" ht="14" x14ac:dyDescent="0.1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</row>
    <row r="422" spans="1:44" s="127" customFormat="1" ht="14" x14ac:dyDescent="0.1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</row>
    <row r="423" spans="1:44" s="127" customFormat="1" ht="14" x14ac:dyDescent="0.1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</row>
    <row r="424" spans="1:44" s="127" customFormat="1" ht="14" x14ac:dyDescent="0.1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</row>
    <row r="425" spans="1:44" s="127" customFormat="1" ht="14" x14ac:dyDescent="0.1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</row>
    <row r="426" spans="1:44" s="127" customFormat="1" ht="14" x14ac:dyDescent="0.1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</row>
    <row r="427" spans="1:44" s="127" customFormat="1" ht="14" x14ac:dyDescent="0.1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</row>
    <row r="428" spans="1:44" s="127" customFormat="1" ht="14" x14ac:dyDescent="0.1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</row>
    <row r="429" spans="1:44" s="127" customFormat="1" ht="14" x14ac:dyDescent="0.1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</row>
    <row r="430" spans="1:44" s="127" customFormat="1" ht="14" x14ac:dyDescent="0.1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</row>
    <row r="431" spans="1:44" s="127" customFormat="1" ht="14" x14ac:dyDescent="0.1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</row>
    <row r="432" spans="1:44" s="127" customFormat="1" ht="14" x14ac:dyDescent="0.1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</row>
    <row r="433" spans="1:44" s="127" customFormat="1" ht="14" x14ac:dyDescent="0.1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</row>
    <row r="434" spans="1:44" s="127" customFormat="1" ht="14" x14ac:dyDescent="0.1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</row>
    <row r="435" spans="1:44" s="127" customFormat="1" ht="14" x14ac:dyDescent="0.1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</row>
    <row r="436" spans="1:44" s="127" customFormat="1" ht="14" x14ac:dyDescent="0.1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</row>
    <row r="437" spans="1:44" s="127" customFormat="1" ht="14" x14ac:dyDescent="0.1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</row>
    <row r="438" spans="1:44" s="127" customFormat="1" ht="14" x14ac:dyDescent="0.1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</row>
    <row r="439" spans="1:44" s="127" customFormat="1" ht="14" x14ac:dyDescent="0.1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</row>
    <row r="440" spans="1:44" s="127" customFormat="1" ht="14" x14ac:dyDescent="0.1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</row>
    <row r="441" spans="1:44" s="127" customFormat="1" ht="14" x14ac:dyDescent="0.1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</row>
    <row r="442" spans="1:44" s="127" customFormat="1" ht="14" x14ac:dyDescent="0.1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</row>
    <row r="443" spans="1:44" s="127" customFormat="1" ht="14" x14ac:dyDescent="0.1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</row>
    <row r="444" spans="1:44" s="127" customFormat="1" ht="14" x14ac:dyDescent="0.1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</row>
    <row r="445" spans="1:44" s="127" customFormat="1" ht="14" x14ac:dyDescent="0.1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</row>
    <row r="446" spans="1:44" s="127" customFormat="1" ht="14" x14ac:dyDescent="0.1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</row>
    <row r="447" spans="1:44" s="127" customFormat="1" ht="14" x14ac:dyDescent="0.1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</row>
    <row r="448" spans="1:44" s="127" customFormat="1" ht="14" x14ac:dyDescent="0.1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</row>
    <row r="449" spans="1:44" s="127" customFormat="1" ht="14" x14ac:dyDescent="0.1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</row>
    <row r="450" spans="1:44" s="127" customFormat="1" ht="14" x14ac:dyDescent="0.1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</row>
    <row r="451" spans="1:44" s="127" customFormat="1" ht="14" x14ac:dyDescent="0.1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</row>
    <row r="452" spans="1:44" s="127" customFormat="1" ht="14" x14ac:dyDescent="0.1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</row>
    <row r="453" spans="1:44" s="127" customFormat="1" ht="14" x14ac:dyDescent="0.1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</row>
    <row r="454" spans="1:44" s="127" customFormat="1" ht="14" x14ac:dyDescent="0.1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</row>
    <row r="455" spans="1:44" s="127" customFormat="1" ht="14" x14ac:dyDescent="0.1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</row>
    <row r="456" spans="1:44" s="127" customFormat="1" ht="14" x14ac:dyDescent="0.1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</row>
    <row r="457" spans="1:44" s="127" customFormat="1" ht="14" x14ac:dyDescent="0.1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</row>
    <row r="458" spans="1:44" s="127" customFormat="1" ht="14" x14ac:dyDescent="0.1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</row>
    <row r="459" spans="1:44" s="127" customFormat="1" ht="14" x14ac:dyDescent="0.1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</row>
    <row r="460" spans="1:44" s="127" customFormat="1" ht="14" x14ac:dyDescent="0.1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</row>
    <row r="461" spans="1:44" s="127" customFormat="1" ht="14" x14ac:dyDescent="0.1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</row>
    <row r="462" spans="1:44" s="127" customFormat="1" ht="14" x14ac:dyDescent="0.1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</row>
    <row r="463" spans="1:44" s="127" customFormat="1" ht="14" x14ac:dyDescent="0.1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</row>
    <row r="464" spans="1:44" s="127" customFormat="1" ht="14" x14ac:dyDescent="0.1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</row>
    <row r="465" spans="1:44" s="127" customFormat="1" ht="14" x14ac:dyDescent="0.1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</row>
    <row r="466" spans="1:44" s="127" customFormat="1" ht="14" x14ac:dyDescent="0.1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</row>
    <row r="467" spans="1:44" s="127" customFormat="1" ht="14" x14ac:dyDescent="0.1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</row>
    <row r="468" spans="1:44" s="127" customFormat="1" ht="14" x14ac:dyDescent="0.1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</row>
    <row r="469" spans="1:44" s="127" customFormat="1" ht="14" x14ac:dyDescent="0.1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</row>
    <row r="470" spans="1:44" s="127" customFormat="1" ht="14" x14ac:dyDescent="0.1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</row>
    <row r="471" spans="1:44" s="127" customFormat="1" ht="14" x14ac:dyDescent="0.1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</row>
    <row r="472" spans="1:44" s="127" customFormat="1" ht="14" x14ac:dyDescent="0.1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</row>
    <row r="473" spans="1:44" s="127" customFormat="1" ht="14" x14ac:dyDescent="0.1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</row>
    <row r="474" spans="1:44" s="127" customFormat="1" ht="14" x14ac:dyDescent="0.1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</row>
    <row r="475" spans="1:44" s="127" customFormat="1" ht="14" x14ac:dyDescent="0.1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</row>
    <row r="476" spans="1:44" s="127" customFormat="1" ht="14" x14ac:dyDescent="0.1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</row>
    <row r="477" spans="1:44" s="127" customFormat="1" ht="14" x14ac:dyDescent="0.1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</row>
    <row r="478" spans="1:44" s="127" customFormat="1" ht="14" x14ac:dyDescent="0.1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</row>
    <row r="479" spans="1:44" s="127" customFormat="1" ht="14" x14ac:dyDescent="0.1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</row>
    <row r="480" spans="1:44" s="127" customFormat="1" ht="14" x14ac:dyDescent="0.1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</row>
    <row r="481" spans="1:44" s="127" customFormat="1" ht="14" x14ac:dyDescent="0.1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</row>
    <row r="482" spans="1:44" s="127" customFormat="1" ht="14" x14ac:dyDescent="0.1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</row>
    <row r="483" spans="1:44" s="127" customFormat="1" ht="14" x14ac:dyDescent="0.1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</row>
    <row r="484" spans="1:44" s="127" customFormat="1" ht="14" x14ac:dyDescent="0.1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</row>
    <row r="485" spans="1:44" s="127" customFormat="1" ht="14" x14ac:dyDescent="0.1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</row>
    <row r="486" spans="1:44" s="127" customFormat="1" x14ac:dyDescent="0.15"/>
    <row r="487" spans="1:44" s="127" customFormat="1" x14ac:dyDescent="0.15"/>
    <row r="488" spans="1:44" s="127" customFormat="1" x14ac:dyDescent="0.15"/>
    <row r="489" spans="1:44" s="127" customFormat="1" x14ac:dyDescent="0.15"/>
    <row r="490" spans="1:44" s="127" customFormat="1" x14ac:dyDescent="0.15"/>
    <row r="491" spans="1:44" s="127" customFormat="1" x14ac:dyDescent="0.15"/>
    <row r="492" spans="1:44" s="127" customFormat="1" x14ac:dyDescent="0.15"/>
    <row r="493" spans="1:44" s="127" customFormat="1" x14ac:dyDescent="0.15"/>
    <row r="494" spans="1:44" s="127" customFormat="1" x14ac:dyDescent="0.15"/>
    <row r="495" spans="1:44" s="127" customFormat="1" x14ac:dyDescent="0.15"/>
    <row r="496" spans="1:44" s="127" customFormat="1" x14ac:dyDescent="0.15"/>
    <row r="497" s="127" customFormat="1" x14ac:dyDescent="0.15"/>
    <row r="498" s="127" customFormat="1" x14ac:dyDescent="0.15"/>
    <row r="499" s="127" customFormat="1" x14ac:dyDescent="0.15"/>
    <row r="500" s="127" customFormat="1" x14ac:dyDescent="0.15"/>
    <row r="501" s="127" customFormat="1" x14ac:dyDescent="0.15"/>
    <row r="502" s="127" customFormat="1" x14ac:dyDescent="0.15"/>
    <row r="503" s="127" customFormat="1" x14ac:dyDescent="0.15"/>
    <row r="504" s="127" customFormat="1" x14ac:dyDescent="0.15"/>
    <row r="505" s="127" customFormat="1" x14ac:dyDescent="0.15"/>
    <row r="506" s="127" customFormat="1" x14ac:dyDescent="0.15"/>
    <row r="507" s="127" customFormat="1" x14ac:dyDescent="0.15"/>
    <row r="508" s="127" customFormat="1" x14ac:dyDescent="0.15"/>
    <row r="509" s="127" customFormat="1" x14ac:dyDescent="0.15"/>
    <row r="510" s="127" customFormat="1" x14ac:dyDescent="0.15"/>
    <row r="511" s="127" customFormat="1" x14ac:dyDescent="0.15"/>
    <row r="512" s="127" customFormat="1" x14ac:dyDescent="0.15"/>
    <row r="513" s="127" customFormat="1" x14ac:dyDescent="0.15"/>
    <row r="514" s="127" customFormat="1" x14ac:dyDescent="0.15"/>
    <row r="515" s="127" customFormat="1" x14ac:dyDescent="0.15"/>
    <row r="516" s="127" customFormat="1" x14ac:dyDescent="0.15"/>
    <row r="517" s="127" customFormat="1" x14ac:dyDescent="0.15"/>
    <row r="518" s="127" customFormat="1" x14ac:dyDescent="0.15"/>
    <row r="519" s="127" customFormat="1" x14ac:dyDescent="0.15"/>
    <row r="520" s="127" customFormat="1" x14ac:dyDescent="0.15"/>
    <row r="521" s="127" customFormat="1" x14ac:dyDescent="0.15"/>
    <row r="522" s="127" customFormat="1" x14ac:dyDescent="0.15"/>
    <row r="523" s="127" customFormat="1" x14ac:dyDescent="0.15"/>
    <row r="524" s="127" customFormat="1" x14ac:dyDescent="0.15"/>
    <row r="525" s="127" customFormat="1" x14ac:dyDescent="0.15"/>
    <row r="526" s="127" customFormat="1" x14ac:dyDescent="0.15"/>
    <row r="527" s="127" customFormat="1" x14ac:dyDescent="0.15"/>
    <row r="528" s="127" customFormat="1" x14ac:dyDescent="0.15"/>
    <row r="529" s="127" customFormat="1" x14ac:dyDescent="0.15"/>
    <row r="530" s="127" customFormat="1" x14ac:dyDescent="0.15"/>
  </sheetData>
  <sheetProtection algorithmName="SHA-512" hashValue="gSwM7kSFj5onvxEomNO5/MKL+azMLE0sjcBcEzcMRDZnVSNUh2fML27KOjZAbD/xGtespO062v/DSsATnZYsPQ==" saltValue="XkFkjy8C34UXgLEUXeMg6A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CT485"/>
  <sheetViews>
    <sheetView zoomScaleNormal="100" zoomScalePageLayoutView="110" workbookViewId="0">
      <selection activeCell="A2" sqref="A2"/>
    </sheetView>
  </sheetViews>
  <sheetFormatPr baseColWidth="10" defaultRowHeight="13" x14ac:dyDescent="0.15"/>
  <cols>
    <col min="1" max="1" width="17.5" style="15" customWidth="1"/>
    <col min="2" max="2" width="13.33203125" style="15" customWidth="1"/>
    <col min="3" max="7" width="12.1640625" style="15" customWidth="1"/>
    <col min="8" max="8" width="12.1640625" style="15" hidden="1" customWidth="1"/>
    <col min="9" max="9" width="12.1640625" style="15" customWidth="1"/>
    <col min="10" max="98" width="10.83203125" style="122"/>
    <col min="99" max="16384" width="10.83203125" style="15"/>
  </cols>
  <sheetData>
    <row r="1" spans="1:44" s="122" customFormat="1" ht="14" x14ac:dyDescent="0.15">
      <c r="A1" s="121" t="s">
        <v>24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</row>
    <row r="2" spans="1:44" s="122" customFormat="1" ht="14" x14ac:dyDescent="0.15">
      <c r="A2" s="123" t="s">
        <v>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</row>
    <row r="3" spans="1:44" s="122" customFormat="1" ht="15" thickBot="1" x14ac:dyDescent="0.2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</row>
    <row r="4" spans="1:44" ht="14" x14ac:dyDescent="0.15">
      <c r="A4" s="99" t="s">
        <v>25</v>
      </c>
      <c r="B4" s="100"/>
      <c r="C4" s="100"/>
      <c r="D4" s="100"/>
      <c r="E4" s="100"/>
      <c r="F4" s="100"/>
      <c r="G4" s="100"/>
      <c r="H4" s="100"/>
      <c r="I4" s="10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</row>
    <row r="5" spans="1:44" ht="14" x14ac:dyDescent="0.15">
      <c r="A5" s="102" t="s">
        <v>8</v>
      </c>
      <c r="B5" s="103"/>
      <c r="C5" s="115">
        <v>1500</v>
      </c>
      <c r="D5" s="103"/>
      <c r="E5" s="103"/>
      <c r="F5" s="103"/>
      <c r="G5" s="103"/>
      <c r="H5" s="103"/>
      <c r="I5" s="104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</row>
    <row r="6" spans="1:44" ht="14" x14ac:dyDescent="0.15">
      <c r="A6" s="102"/>
      <c r="B6" s="103"/>
      <c r="C6" s="103"/>
      <c r="D6" s="103"/>
      <c r="E6" s="103"/>
      <c r="F6" s="103"/>
      <c r="G6" s="103"/>
      <c r="H6" s="103"/>
      <c r="I6" s="104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</row>
    <row r="7" spans="1:44" ht="30" x14ac:dyDescent="0.15">
      <c r="A7" s="198" t="s">
        <v>1</v>
      </c>
      <c r="B7" s="199" t="s">
        <v>62</v>
      </c>
      <c r="C7" s="201" t="s">
        <v>19</v>
      </c>
      <c r="D7" s="201" t="s">
        <v>104</v>
      </c>
      <c r="E7" s="200" t="s">
        <v>105</v>
      </c>
      <c r="F7" s="200" t="s">
        <v>20</v>
      </c>
      <c r="G7" s="201" t="s">
        <v>151</v>
      </c>
      <c r="H7" s="202" t="s">
        <v>21</v>
      </c>
      <c r="I7" s="206" t="s">
        <v>106</v>
      </c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</row>
    <row r="8" spans="1:44" ht="15" thickBot="1" x14ac:dyDescent="0.2">
      <c r="A8" s="116" t="str">
        <f>'Tariffs 2017'!D2</f>
        <v>Aurora</v>
      </c>
      <c r="B8" s="117">
        <f>'Tariffs 2017'!G2</f>
        <v>41455</v>
      </c>
      <c r="C8" s="118">
        <f>91*'Tariffs 2017'!M2/100</f>
        <v>76.717550000000017</v>
      </c>
      <c r="D8" s="118">
        <f>C5*'Tariffs 2017'!N2/100</f>
        <v>353.19</v>
      </c>
      <c r="E8" s="118">
        <v>0</v>
      </c>
      <c r="F8" s="118">
        <v>0</v>
      </c>
      <c r="G8" s="118">
        <f>SUM(C8:F8)</f>
        <v>429.90755000000001</v>
      </c>
      <c r="H8" s="119">
        <f>G8*4</f>
        <v>1719.6302000000001</v>
      </c>
      <c r="I8" s="207">
        <f>H8*1.1</f>
        <v>1891.5932200000002</v>
      </c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</row>
    <row r="9" spans="1:44" s="122" customFormat="1" ht="14" x14ac:dyDescent="0.15"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</row>
    <row r="10" spans="1:44" s="122" customFormat="1" ht="15" thickBot="1" x14ac:dyDescent="0.2"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</row>
    <row r="11" spans="1:44" ht="14" x14ac:dyDescent="0.15">
      <c r="A11" s="99" t="s">
        <v>98</v>
      </c>
      <c r="B11" s="100"/>
      <c r="C11" s="100"/>
      <c r="D11" s="100"/>
      <c r="E11" s="100"/>
      <c r="F11" s="100"/>
      <c r="G11" s="100"/>
      <c r="H11" s="100"/>
      <c r="I11" s="10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</row>
    <row r="12" spans="1:44" ht="14" x14ac:dyDescent="0.15">
      <c r="A12" s="102" t="s">
        <v>8</v>
      </c>
      <c r="B12" s="103"/>
      <c r="C12" s="115">
        <v>2265</v>
      </c>
      <c r="D12" s="103"/>
      <c r="E12" s="103"/>
      <c r="F12" s="103"/>
      <c r="G12" s="103"/>
      <c r="H12" s="103"/>
      <c r="I12" s="104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</row>
    <row r="13" spans="1:44" ht="14" x14ac:dyDescent="0.15">
      <c r="A13" s="102" t="s">
        <v>112</v>
      </c>
      <c r="B13" s="103"/>
      <c r="C13" s="110">
        <v>0.6</v>
      </c>
      <c r="D13" s="103"/>
      <c r="E13" s="103"/>
      <c r="F13" s="103"/>
      <c r="G13" s="103"/>
      <c r="H13" s="103"/>
      <c r="I13" s="104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</row>
    <row r="14" spans="1:44" ht="14" x14ac:dyDescent="0.15">
      <c r="A14" s="102" t="s">
        <v>6</v>
      </c>
      <c r="B14" s="103"/>
      <c r="C14" s="110">
        <v>0.4</v>
      </c>
      <c r="D14" s="103"/>
      <c r="E14" s="103"/>
      <c r="F14" s="103"/>
      <c r="G14" s="103"/>
      <c r="H14" s="103"/>
      <c r="I14" s="104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</row>
    <row r="15" spans="1:44" ht="14" x14ac:dyDescent="0.15">
      <c r="A15" s="102"/>
      <c r="B15" s="103"/>
      <c r="C15" s="103"/>
      <c r="D15" s="103"/>
      <c r="E15" s="103"/>
      <c r="F15" s="103"/>
      <c r="G15" s="103"/>
      <c r="H15" s="103"/>
      <c r="I15" s="104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</row>
    <row r="16" spans="1:44" ht="30" x14ac:dyDescent="0.15">
      <c r="A16" s="198" t="s">
        <v>1</v>
      </c>
      <c r="B16" s="199" t="s">
        <v>62</v>
      </c>
      <c r="C16" s="201" t="s">
        <v>19</v>
      </c>
      <c r="D16" s="201" t="s">
        <v>104</v>
      </c>
      <c r="E16" s="200" t="s">
        <v>20</v>
      </c>
      <c r="F16" s="200" t="s">
        <v>95</v>
      </c>
      <c r="G16" s="201" t="s">
        <v>151</v>
      </c>
      <c r="H16" s="202" t="s">
        <v>21</v>
      </c>
      <c r="I16" s="206" t="s">
        <v>106</v>
      </c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</row>
    <row r="17" spans="1:98" ht="15" thickBot="1" x14ac:dyDescent="0.2">
      <c r="A17" s="116" t="str">
        <f>'Tariffs 2017'!K3</f>
        <v>Aurora Energy</v>
      </c>
      <c r="B17" s="117">
        <f>'Tariffs 2017'!G3</f>
        <v>41455</v>
      </c>
      <c r="C17" s="118">
        <f>91*'Tariffs 2017'!M3/100</f>
        <v>91.022750000000002</v>
      </c>
      <c r="D17" s="118">
        <f>(C12*C13)*'Tariffs 2017'!N3/100</f>
        <v>319.99014</v>
      </c>
      <c r="E17" s="118">
        <v>0</v>
      </c>
      <c r="F17" s="118">
        <f>(C12*C14)*'Tariffs 2017'!W3/100</f>
        <v>138.5274</v>
      </c>
      <c r="G17" s="118">
        <f>SUM(C17:F17)</f>
        <v>549.54028999999991</v>
      </c>
      <c r="H17" s="119">
        <f>G17*4</f>
        <v>2198.1611599999997</v>
      </c>
      <c r="I17" s="207">
        <f>H17*1.1</f>
        <v>2417.9772759999996</v>
      </c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</row>
    <row r="18" spans="1:98" s="122" customFormat="1" ht="13" customHeight="1" x14ac:dyDescent="0.15"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</row>
    <row r="19" spans="1:98" s="122" customFormat="1" ht="15" thickBot="1" x14ac:dyDescent="0.2"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</row>
    <row r="20" spans="1:98" ht="14" x14ac:dyDescent="0.15">
      <c r="A20" s="99" t="s">
        <v>23</v>
      </c>
      <c r="B20" s="100"/>
      <c r="C20" s="100"/>
      <c r="D20" s="106"/>
      <c r="E20" s="106"/>
      <c r="F20" s="106"/>
      <c r="G20" s="107"/>
      <c r="H20" s="100"/>
      <c r="I20" s="10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</row>
    <row r="21" spans="1:98" ht="14" x14ac:dyDescent="0.15">
      <c r="A21" s="102" t="s">
        <v>202</v>
      </c>
      <c r="B21" s="103"/>
      <c r="C21" s="115">
        <v>2265</v>
      </c>
      <c r="D21" s="108"/>
      <c r="E21" s="108"/>
      <c r="F21" s="108"/>
      <c r="G21" s="109"/>
      <c r="H21" s="103"/>
      <c r="I21" s="104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</row>
    <row r="22" spans="1:98" ht="14" x14ac:dyDescent="0.15">
      <c r="A22" s="102" t="s">
        <v>112</v>
      </c>
      <c r="B22" s="103"/>
      <c r="C22" s="110">
        <v>0.4</v>
      </c>
      <c r="D22" s="108"/>
      <c r="E22" s="108"/>
      <c r="F22" s="108"/>
      <c r="G22" s="109"/>
      <c r="H22" s="103"/>
      <c r="I22" s="104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</row>
    <row r="23" spans="1:98" ht="14" x14ac:dyDescent="0.15">
      <c r="A23" s="102" t="s">
        <v>6</v>
      </c>
      <c r="B23" s="103"/>
      <c r="C23" s="110">
        <v>0.3</v>
      </c>
      <c r="D23" s="108"/>
      <c r="E23" s="108"/>
      <c r="F23" s="108"/>
      <c r="G23" s="109"/>
      <c r="H23" s="103"/>
      <c r="I23" s="104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</row>
    <row r="24" spans="1:98" ht="14" x14ac:dyDescent="0.15">
      <c r="A24" s="102" t="s">
        <v>7</v>
      </c>
      <c r="B24" s="103"/>
      <c r="C24" s="110">
        <v>0.3</v>
      </c>
      <c r="D24" s="108"/>
      <c r="E24" s="108"/>
      <c r="F24" s="108"/>
      <c r="G24" s="109"/>
      <c r="H24" s="103"/>
      <c r="I24" s="104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</row>
    <row r="25" spans="1:98" ht="14" x14ac:dyDescent="0.15">
      <c r="A25" s="102"/>
      <c r="B25" s="103"/>
      <c r="C25" s="108"/>
      <c r="D25" s="108"/>
      <c r="E25" s="108"/>
      <c r="F25" s="108"/>
      <c r="G25" s="109"/>
      <c r="H25" s="103"/>
      <c r="I25" s="104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</row>
    <row r="26" spans="1:98" ht="30" x14ac:dyDescent="0.15">
      <c r="A26" s="198" t="s">
        <v>1</v>
      </c>
      <c r="B26" s="199" t="s">
        <v>62</v>
      </c>
      <c r="C26" s="201" t="s">
        <v>19</v>
      </c>
      <c r="D26" s="201" t="s">
        <v>104</v>
      </c>
      <c r="E26" s="200" t="s">
        <v>95</v>
      </c>
      <c r="F26" s="200" t="s">
        <v>96</v>
      </c>
      <c r="G26" s="201" t="s">
        <v>151</v>
      </c>
      <c r="H26" s="202" t="s">
        <v>21</v>
      </c>
      <c r="I26" s="206" t="s">
        <v>106</v>
      </c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</row>
    <row r="27" spans="1:98" s="13" customFormat="1" ht="15" thickBot="1" x14ac:dyDescent="0.2">
      <c r="A27" s="55" t="str">
        <f>'Tariffs 2017'!K4</f>
        <v>Aurora Energy</v>
      </c>
      <c r="B27" s="111">
        <f>'Tariffs 2017'!G4</f>
        <v>41455</v>
      </c>
      <c r="C27" s="112">
        <f>91*'Tariffs 2017'!M4/100</f>
        <v>108.6995</v>
      </c>
      <c r="D27" s="112">
        <f>(C21*C22)*'Tariffs 2017'!N4/100</f>
        <v>213.32676000000001</v>
      </c>
      <c r="E27" s="112">
        <f>(C21*C23)*'Tariffs 2017'!W4/100</f>
        <v>103.89555</v>
      </c>
      <c r="F27" s="112">
        <f>(C21*C24)*'Tariffs 2017'!AE4/100</f>
        <v>83.646450000000002</v>
      </c>
      <c r="G27" s="112">
        <f>SUM(C27:F27)</f>
        <v>509.56826000000001</v>
      </c>
      <c r="H27" s="113">
        <f>G27*4</f>
        <v>2038.27304</v>
      </c>
      <c r="I27" s="207">
        <f>H27*1.1</f>
        <v>2242.1003440000004</v>
      </c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2"/>
      <c r="CM27" s="122"/>
      <c r="CN27" s="122"/>
      <c r="CO27" s="122"/>
      <c r="CP27" s="122"/>
      <c r="CQ27" s="122"/>
      <c r="CR27" s="122"/>
      <c r="CS27" s="122"/>
      <c r="CT27" s="122"/>
    </row>
    <row r="28" spans="1:98" s="122" customFormat="1" ht="15" thickBot="1" x14ac:dyDescent="0.2"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</row>
    <row r="29" spans="1:98" ht="14" x14ac:dyDescent="0.15">
      <c r="A29" s="99" t="s">
        <v>94</v>
      </c>
      <c r="B29" s="100"/>
      <c r="C29" s="100"/>
      <c r="D29" s="100"/>
      <c r="E29" s="100"/>
      <c r="F29" s="100"/>
      <c r="G29" s="100"/>
      <c r="H29" s="100"/>
      <c r="I29" s="10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</row>
    <row r="30" spans="1:98" ht="14" x14ac:dyDescent="0.15">
      <c r="A30" s="102" t="s">
        <v>8</v>
      </c>
      <c r="B30" s="103"/>
      <c r="C30" s="115">
        <v>2265</v>
      </c>
      <c r="D30" s="103"/>
      <c r="E30" s="103"/>
      <c r="F30" s="103"/>
      <c r="G30" s="103"/>
      <c r="H30" s="103"/>
      <c r="I30" s="104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</row>
    <row r="31" spans="1:98" ht="14" x14ac:dyDescent="0.15">
      <c r="A31" s="102" t="s">
        <v>112</v>
      </c>
      <c r="B31" s="103"/>
      <c r="C31" s="110">
        <v>0.6</v>
      </c>
      <c r="D31" s="103"/>
      <c r="E31" s="103"/>
      <c r="F31" s="103"/>
      <c r="G31" s="103"/>
      <c r="H31" s="103"/>
      <c r="I31" s="104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</row>
    <row r="32" spans="1:98" ht="14" x14ac:dyDescent="0.15">
      <c r="A32" s="102" t="s">
        <v>80</v>
      </c>
      <c r="B32" s="103"/>
      <c r="C32" s="110">
        <v>0.4</v>
      </c>
      <c r="D32" s="103"/>
      <c r="E32" s="103"/>
      <c r="F32" s="103"/>
      <c r="G32" s="103"/>
      <c r="H32" s="103"/>
      <c r="I32" s="104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</row>
    <row r="33" spans="1:44" ht="14" x14ac:dyDescent="0.15">
      <c r="A33" s="102"/>
      <c r="B33" s="103"/>
      <c r="C33" s="103"/>
      <c r="D33" s="103"/>
      <c r="E33" s="103"/>
      <c r="F33" s="103"/>
      <c r="G33" s="103"/>
      <c r="H33" s="103"/>
      <c r="I33" s="104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</row>
    <row r="34" spans="1:44" ht="30" x14ac:dyDescent="0.15">
      <c r="A34" s="198" t="s">
        <v>1</v>
      </c>
      <c r="B34" s="200" t="s">
        <v>22</v>
      </c>
      <c r="C34" s="201" t="s">
        <v>19</v>
      </c>
      <c r="D34" s="201" t="s">
        <v>107</v>
      </c>
      <c r="E34" s="200" t="s">
        <v>20</v>
      </c>
      <c r="F34" s="201" t="s">
        <v>108</v>
      </c>
      <c r="G34" s="201" t="s">
        <v>151</v>
      </c>
      <c r="H34" s="202" t="s">
        <v>21</v>
      </c>
      <c r="I34" s="206" t="s">
        <v>109</v>
      </c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</row>
    <row r="35" spans="1:44" ht="15" thickBot="1" x14ac:dyDescent="0.2">
      <c r="A35" s="116" t="str">
        <f>'Tariffs 2017'!K5</f>
        <v>Aurora Energy</v>
      </c>
      <c r="B35" s="117">
        <f>'Tariffs 2017'!G5</f>
        <v>41455</v>
      </c>
      <c r="C35" s="118">
        <f>91*'Tariffs 2017'!M5/100</f>
        <v>85.226050000000001</v>
      </c>
      <c r="D35" s="118">
        <f>(C30*C31)*'Tariffs 2017'!N5/100</f>
        <v>386.78498999999994</v>
      </c>
      <c r="E35" s="118">
        <v>0</v>
      </c>
      <c r="F35" s="118">
        <f>(C30*C32)*'Tariffs 2017'!W5/100</f>
        <v>120.06312</v>
      </c>
      <c r="G35" s="118">
        <f>SUM(C35:F35)</f>
        <v>592.07415999999989</v>
      </c>
      <c r="H35" s="119">
        <f>G35*4</f>
        <v>2368.2966399999996</v>
      </c>
      <c r="I35" s="207">
        <f>H35*1.1</f>
        <v>2605.1263039999999</v>
      </c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</row>
    <row r="36" spans="1:44" s="122" customFormat="1" ht="14" x14ac:dyDescent="0.15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</row>
    <row r="37" spans="1:44" s="122" customFormat="1" ht="14" x14ac:dyDescent="0.15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</row>
    <row r="38" spans="1:44" s="122" customFormat="1" ht="14" x14ac:dyDescent="0.15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</row>
    <row r="39" spans="1:44" s="122" customFormat="1" ht="14" x14ac:dyDescent="0.15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</row>
    <row r="40" spans="1:44" s="122" customFormat="1" ht="14" x14ac:dyDescent="0.15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</row>
    <row r="41" spans="1:44" s="122" customFormat="1" ht="14" x14ac:dyDescent="0.15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</row>
    <row r="42" spans="1:44" s="122" customFormat="1" ht="14" x14ac:dyDescent="0.15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</row>
    <row r="43" spans="1:44" s="122" customFormat="1" ht="14" x14ac:dyDescent="0.15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</row>
    <row r="44" spans="1:44" s="122" customFormat="1" ht="14" x14ac:dyDescent="0.15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</row>
    <row r="45" spans="1:44" s="122" customFormat="1" ht="14" x14ac:dyDescent="0.15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</row>
    <row r="46" spans="1:44" s="122" customFormat="1" ht="14" x14ac:dyDescent="0.15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</row>
    <row r="47" spans="1:44" s="122" customFormat="1" ht="14" x14ac:dyDescent="0.15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</row>
    <row r="48" spans="1:44" s="122" customFormat="1" ht="14" x14ac:dyDescent="0.15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</row>
    <row r="49" spans="1:44" s="122" customFormat="1" ht="14" x14ac:dyDescent="0.15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</row>
    <row r="50" spans="1:44" s="122" customFormat="1" ht="14" x14ac:dyDescent="0.15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</row>
    <row r="51" spans="1:44" s="122" customFormat="1" ht="14" x14ac:dyDescent="0.15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</row>
    <row r="52" spans="1:44" s="122" customFormat="1" ht="14" x14ac:dyDescent="0.15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</row>
    <row r="53" spans="1:44" s="122" customFormat="1" ht="14" x14ac:dyDescent="0.15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</row>
    <row r="54" spans="1:44" s="122" customFormat="1" ht="14" x14ac:dyDescent="0.15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</row>
    <row r="55" spans="1:44" s="122" customFormat="1" ht="14" x14ac:dyDescent="0.15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</row>
    <row r="56" spans="1:44" s="122" customFormat="1" ht="14" x14ac:dyDescent="0.15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</row>
    <row r="57" spans="1:44" s="122" customFormat="1" ht="14" x14ac:dyDescent="0.15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</row>
    <row r="58" spans="1:44" s="122" customFormat="1" ht="14" x14ac:dyDescent="0.15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</row>
    <row r="59" spans="1:44" s="122" customFormat="1" ht="14" x14ac:dyDescent="0.15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</row>
    <row r="60" spans="1:44" s="122" customFormat="1" ht="14" x14ac:dyDescent="0.15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</row>
    <row r="61" spans="1:44" s="122" customFormat="1" ht="14" x14ac:dyDescent="0.15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</row>
    <row r="62" spans="1:44" s="122" customFormat="1" ht="14" x14ac:dyDescent="0.15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</row>
    <row r="63" spans="1:44" s="122" customFormat="1" ht="14" x14ac:dyDescent="0.15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</row>
    <row r="64" spans="1:44" s="122" customFormat="1" ht="14" x14ac:dyDescent="0.15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</row>
    <row r="65" spans="1:44" s="122" customFormat="1" ht="14" x14ac:dyDescent="0.15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</row>
    <row r="66" spans="1:44" s="122" customFormat="1" ht="14" x14ac:dyDescent="0.15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</row>
    <row r="67" spans="1:44" s="122" customFormat="1" ht="14" x14ac:dyDescent="0.15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</row>
    <row r="68" spans="1:44" s="122" customFormat="1" ht="14" x14ac:dyDescent="0.15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</row>
    <row r="69" spans="1:44" s="122" customFormat="1" ht="14" x14ac:dyDescent="0.15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</row>
    <row r="70" spans="1:44" s="122" customFormat="1" ht="14" x14ac:dyDescent="0.15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</row>
    <row r="71" spans="1:44" s="122" customFormat="1" ht="14" x14ac:dyDescent="0.15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</row>
    <row r="72" spans="1:44" s="122" customFormat="1" ht="14" x14ac:dyDescent="0.15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</row>
    <row r="73" spans="1:44" s="122" customFormat="1" ht="14" x14ac:dyDescent="0.15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</row>
    <row r="74" spans="1:44" s="122" customFormat="1" ht="14" x14ac:dyDescent="0.15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</row>
    <row r="75" spans="1:44" s="122" customFormat="1" ht="14" x14ac:dyDescent="0.15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</row>
    <row r="76" spans="1:44" s="122" customFormat="1" ht="14" x14ac:dyDescent="0.15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</row>
    <row r="77" spans="1:44" s="122" customFormat="1" ht="14" x14ac:dyDescent="0.15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</row>
    <row r="78" spans="1:44" s="122" customFormat="1" ht="14" x14ac:dyDescent="0.15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</row>
    <row r="79" spans="1:44" s="122" customFormat="1" ht="14" x14ac:dyDescent="0.15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</row>
    <row r="80" spans="1:44" s="122" customFormat="1" ht="14" x14ac:dyDescent="0.15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</row>
    <row r="81" spans="1:44" s="122" customFormat="1" ht="14" x14ac:dyDescent="0.15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</row>
    <row r="82" spans="1:44" s="122" customFormat="1" ht="14" x14ac:dyDescent="0.15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</row>
    <row r="83" spans="1:44" s="122" customFormat="1" ht="14" x14ac:dyDescent="0.15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</row>
    <row r="84" spans="1:44" s="122" customFormat="1" ht="14" x14ac:dyDescent="0.15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</row>
    <row r="85" spans="1:44" s="122" customFormat="1" ht="14" x14ac:dyDescent="0.15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</row>
    <row r="86" spans="1:44" s="122" customFormat="1" ht="14" x14ac:dyDescent="0.15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</row>
    <row r="87" spans="1:44" s="122" customFormat="1" ht="14" x14ac:dyDescent="0.15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</row>
    <row r="88" spans="1:44" s="122" customFormat="1" ht="14" x14ac:dyDescent="0.15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</row>
    <row r="89" spans="1:44" s="122" customFormat="1" ht="14" x14ac:dyDescent="0.15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</row>
    <row r="90" spans="1:44" s="122" customFormat="1" ht="14" x14ac:dyDescent="0.15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</row>
    <row r="91" spans="1:44" s="122" customFormat="1" ht="14" x14ac:dyDescent="0.15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</row>
    <row r="92" spans="1:44" s="122" customFormat="1" ht="14" x14ac:dyDescent="0.15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</row>
    <row r="93" spans="1:44" s="122" customFormat="1" ht="14" x14ac:dyDescent="0.15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</row>
    <row r="94" spans="1:44" s="122" customFormat="1" ht="14" x14ac:dyDescent="0.15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</row>
    <row r="95" spans="1:44" s="122" customFormat="1" ht="14" x14ac:dyDescent="0.15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</row>
    <row r="96" spans="1:44" s="122" customFormat="1" ht="14" x14ac:dyDescent="0.1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</row>
    <row r="97" spans="1:44" s="122" customFormat="1" ht="14" x14ac:dyDescent="0.15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</row>
    <row r="98" spans="1:44" s="122" customFormat="1" ht="14" x14ac:dyDescent="0.1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</row>
    <row r="99" spans="1:44" s="122" customFormat="1" ht="14" x14ac:dyDescent="0.15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</row>
    <row r="100" spans="1:44" s="122" customFormat="1" ht="14" x14ac:dyDescent="0.15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</row>
    <row r="101" spans="1:44" s="122" customFormat="1" ht="14" x14ac:dyDescent="0.15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</row>
    <row r="102" spans="1:44" s="122" customFormat="1" ht="14" x14ac:dyDescent="0.15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</row>
    <row r="103" spans="1:44" s="122" customFormat="1" ht="14" x14ac:dyDescent="0.15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</row>
    <row r="104" spans="1:44" s="122" customFormat="1" ht="14" x14ac:dyDescent="0.15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</row>
    <row r="105" spans="1:44" s="122" customFormat="1" ht="14" x14ac:dyDescent="0.15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</row>
    <row r="106" spans="1:44" s="122" customFormat="1" ht="14" x14ac:dyDescent="0.15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</row>
    <row r="107" spans="1:44" s="122" customFormat="1" ht="14" x14ac:dyDescent="0.15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</row>
    <row r="108" spans="1:44" s="122" customFormat="1" ht="14" x14ac:dyDescent="0.15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</row>
    <row r="109" spans="1:44" s="122" customFormat="1" ht="14" x14ac:dyDescent="0.15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</row>
    <row r="110" spans="1:44" s="122" customFormat="1" ht="14" x14ac:dyDescent="0.15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</row>
    <row r="111" spans="1:44" s="122" customFormat="1" ht="14" x14ac:dyDescent="0.15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</row>
    <row r="112" spans="1:44" s="122" customFormat="1" ht="14" x14ac:dyDescent="0.15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</row>
    <row r="113" spans="1:44" s="122" customFormat="1" ht="14" x14ac:dyDescent="0.15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</row>
    <row r="114" spans="1:44" s="122" customFormat="1" ht="14" x14ac:dyDescent="0.15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</row>
    <row r="115" spans="1:44" s="122" customFormat="1" ht="14" x14ac:dyDescent="0.15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</row>
    <row r="116" spans="1:44" s="122" customFormat="1" ht="14" x14ac:dyDescent="0.15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</row>
    <row r="117" spans="1:44" s="122" customFormat="1" ht="14" x14ac:dyDescent="0.15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</row>
    <row r="118" spans="1:44" s="122" customFormat="1" ht="14" x14ac:dyDescent="0.15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</row>
    <row r="119" spans="1:44" s="122" customFormat="1" ht="14" x14ac:dyDescent="0.15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</row>
    <row r="120" spans="1:44" s="122" customFormat="1" ht="14" x14ac:dyDescent="0.15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</row>
    <row r="121" spans="1:44" s="122" customFormat="1" ht="14" x14ac:dyDescent="0.15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</row>
    <row r="122" spans="1:44" s="122" customFormat="1" ht="14" x14ac:dyDescent="0.15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</row>
    <row r="123" spans="1:44" s="122" customFormat="1" ht="14" x14ac:dyDescent="0.15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</row>
    <row r="124" spans="1:44" s="122" customFormat="1" ht="14" x14ac:dyDescent="0.15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</row>
    <row r="125" spans="1:44" s="122" customFormat="1" ht="14" x14ac:dyDescent="0.15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</row>
    <row r="126" spans="1:44" s="122" customFormat="1" ht="14" x14ac:dyDescent="0.15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</row>
    <row r="127" spans="1:44" s="122" customFormat="1" ht="14" x14ac:dyDescent="0.15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</row>
    <row r="128" spans="1:44" s="122" customFormat="1" ht="14" x14ac:dyDescent="0.15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</row>
    <row r="129" spans="1:44" s="122" customFormat="1" ht="14" x14ac:dyDescent="0.15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</row>
    <row r="130" spans="1:44" s="122" customFormat="1" ht="14" x14ac:dyDescent="0.15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</row>
    <row r="131" spans="1:44" s="122" customFormat="1" ht="14" x14ac:dyDescent="0.15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</row>
    <row r="132" spans="1:44" s="122" customFormat="1" ht="14" x14ac:dyDescent="0.15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</row>
    <row r="133" spans="1:44" s="122" customFormat="1" ht="14" x14ac:dyDescent="0.15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</row>
    <row r="134" spans="1:44" s="122" customFormat="1" ht="14" x14ac:dyDescent="0.15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</row>
    <row r="135" spans="1:44" s="122" customFormat="1" ht="14" x14ac:dyDescent="0.15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</row>
    <row r="136" spans="1:44" s="122" customFormat="1" ht="14" x14ac:dyDescent="0.15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</row>
    <row r="137" spans="1:44" s="122" customFormat="1" ht="14" x14ac:dyDescent="0.15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</row>
    <row r="138" spans="1:44" s="122" customFormat="1" ht="14" x14ac:dyDescent="0.15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</row>
    <row r="139" spans="1:44" s="122" customFormat="1" ht="14" x14ac:dyDescent="0.15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</row>
    <row r="140" spans="1:44" s="122" customFormat="1" ht="14" x14ac:dyDescent="0.15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</row>
    <row r="141" spans="1:44" s="122" customFormat="1" ht="14" x14ac:dyDescent="0.15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</row>
    <row r="142" spans="1:44" s="122" customFormat="1" ht="14" x14ac:dyDescent="0.15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</row>
    <row r="143" spans="1:44" s="122" customFormat="1" ht="14" x14ac:dyDescent="0.15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</row>
    <row r="144" spans="1:44" s="122" customFormat="1" ht="14" x14ac:dyDescent="0.15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</row>
    <row r="145" spans="1:44" s="122" customFormat="1" ht="14" x14ac:dyDescent="0.15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</row>
    <row r="146" spans="1:44" s="122" customFormat="1" ht="14" x14ac:dyDescent="0.15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</row>
    <row r="147" spans="1:44" s="122" customFormat="1" ht="14" x14ac:dyDescent="0.15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</row>
    <row r="148" spans="1:44" s="122" customFormat="1" ht="14" x14ac:dyDescent="0.15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</row>
    <row r="149" spans="1:44" s="122" customFormat="1" ht="14" x14ac:dyDescent="0.15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</row>
    <row r="150" spans="1:44" s="122" customFormat="1" ht="14" x14ac:dyDescent="0.15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</row>
    <row r="151" spans="1:44" s="122" customFormat="1" ht="14" x14ac:dyDescent="0.15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</row>
    <row r="152" spans="1:44" s="122" customFormat="1" ht="14" x14ac:dyDescent="0.15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</row>
    <row r="153" spans="1:44" s="122" customFormat="1" ht="14" x14ac:dyDescent="0.15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</row>
    <row r="154" spans="1:44" s="122" customFormat="1" ht="14" x14ac:dyDescent="0.15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</row>
    <row r="155" spans="1:44" s="122" customFormat="1" ht="14" x14ac:dyDescent="0.15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</row>
    <row r="156" spans="1:44" s="122" customFormat="1" ht="14" x14ac:dyDescent="0.15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</row>
    <row r="157" spans="1:44" s="122" customFormat="1" ht="14" x14ac:dyDescent="0.15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</row>
    <row r="158" spans="1:44" s="122" customFormat="1" ht="14" x14ac:dyDescent="0.15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</row>
    <row r="159" spans="1:44" s="122" customFormat="1" ht="14" x14ac:dyDescent="0.15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</row>
    <row r="160" spans="1:44" s="122" customFormat="1" ht="14" x14ac:dyDescent="0.15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</row>
    <row r="161" spans="1:44" s="122" customFormat="1" ht="14" x14ac:dyDescent="0.15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</row>
    <row r="162" spans="1:44" s="122" customFormat="1" ht="14" x14ac:dyDescent="0.15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</row>
    <row r="163" spans="1:44" s="122" customFormat="1" ht="14" x14ac:dyDescent="0.15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</row>
    <row r="164" spans="1:44" s="122" customFormat="1" ht="14" x14ac:dyDescent="0.15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</row>
    <row r="165" spans="1:44" s="122" customFormat="1" ht="14" x14ac:dyDescent="0.15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</row>
    <row r="166" spans="1:44" s="122" customFormat="1" ht="14" x14ac:dyDescent="0.15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</row>
    <row r="167" spans="1:44" s="122" customFormat="1" ht="14" x14ac:dyDescent="0.15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</row>
    <row r="168" spans="1:44" s="122" customFormat="1" ht="14" x14ac:dyDescent="0.15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</row>
    <row r="169" spans="1:44" s="122" customFormat="1" ht="14" x14ac:dyDescent="0.15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</row>
    <row r="170" spans="1:44" s="122" customFormat="1" ht="14" x14ac:dyDescent="0.15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</row>
    <row r="171" spans="1:44" s="122" customFormat="1" ht="14" x14ac:dyDescent="0.15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</row>
    <row r="172" spans="1:44" s="122" customFormat="1" ht="14" x14ac:dyDescent="0.15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</row>
    <row r="173" spans="1:44" s="122" customFormat="1" ht="14" x14ac:dyDescent="0.15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</row>
    <row r="174" spans="1:44" s="122" customFormat="1" ht="14" x14ac:dyDescent="0.15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</row>
    <row r="175" spans="1:44" s="122" customFormat="1" ht="14" x14ac:dyDescent="0.15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</row>
    <row r="176" spans="1:44" s="122" customFormat="1" ht="14" x14ac:dyDescent="0.15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</row>
    <row r="177" spans="1:44" s="122" customFormat="1" ht="14" x14ac:dyDescent="0.15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</row>
    <row r="178" spans="1:44" s="122" customFormat="1" ht="14" x14ac:dyDescent="0.15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</row>
    <row r="179" spans="1:44" s="122" customFormat="1" ht="14" x14ac:dyDescent="0.15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</row>
    <row r="180" spans="1:44" s="122" customFormat="1" ht="14" x14ac:dyDescent="0.15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</row>
    <row r="181" spans="1:44" s="122" customFormat="1" ht="14" x14ac:dyDescent="0.15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</row>
    <row r="182" spans="1:44" s="122" customFormat="1" ht="14" x14ac:dyDescent="0.15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</row>
    <row r="183" spans="1:44" s="122" customFormat="1" ht="14" x14ac:dyDescent="0.15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</row>
    <row r="184" spans="1:44" s="122" customFormat="1" ht="14" x14ac:dyDescent="0.15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</row>
    <row r="185" spans="1:44" s="122" customFormat="1" ht="14" x14ac:dyDescent="0.15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</row>
    <row r="186" spans="1:44" s="122" customFormat="1" ht="14" x14ac:dyDescent="0.15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</row>
    <row r="187" spans="1:44" s="122" customFormat="1" ht="14" x14ac:dyDescent="0.15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</row>
    <row r="188" spans="1:44" s="122" customFormat="1" ht="14" x14ac:dyDescent="0.15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</row>
    <row r="189" spans="1:44" s="122" customFormat="1" ht="14" x14ac:dyDescent="0.15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</row>
    <row r="190" spans="1:44" s="122" customFormat="1" ht="14" x14ac:dyDescent="0.15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</row>
    <row r="191" spans="1:44" s="122" customFormat="1" ht="14" x14ac:dyDescent="0.15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</row>
    <row r="192" spans="1:44" s="122" customFormat="1" ht="14" x14ac:dyDescent="0.15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</row>
    <row r="193" spans="1:44" s="122" customFormat="1" ht="14" x14ac:dyDescent="0.15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</row>
    <row r="194" spans="1:44" s="122" customFormat="1" ht="14" x14ac:dyDescent="0.15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</row>
    <row r="195" spans="1:44" s="122" customFormat="1" ht="14" x14ac:dyDescent="0.15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</row>
    <row r="196" spans="1:44" s="122" customFormat="1" ht="14" x14ac:dyDescent="0.15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</row>
    <row r="197" spans="1:44" s="122" customFormat="1" ht="14" x14ac:dyDescent="0.15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</row>
    <row r="198" spans="1:44" s="122" customFormat="1" ht="14" x14ac:dyDescent="0.15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</row>
    <row r="199" spans="1:44" s="122" customFormat="1" ht="14" x14ac:dyDescent="0.15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</row>
    <row r="200" spans="1:44" s="122" customFormat="1" ht="14" x14ac:dyDescent="0.15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</row>
    <row r="201" spans="1:44" s="122" customFormat="1" ht="14" x14ac:dyDescent="0.15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</row>
    <row r="202" spans="1:44" s="122" customFormat="1" ht="14" x14ac:dyDescent="0.15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</row>
    <row r="203" spans="1:44" s="122" customFormat="1" ht="14" x14ac:dyDescent="0.15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</row>
    <row r="204" spans="1:44" s="122" customFormat="1" ht="14" x14ac:dyDescent="0.15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</row>
    <row r="205" spans="1:44" s="122" customFormat="1" ht="14" x14ac:dyDescent="0.15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</row>
    <row r="206" spans="1:44" s="122" customFormat="1" ht="14" x14ac:dyDescent="0.15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</row>
    <row r="207" spans="1:44" s="122" customFormat="1" ht="14" x14ac:dyDescent="0.15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</row>
    <row r="208" spans="1:44" s="122" customFormat="1" ht="14" x14ac:dyDescent="0.15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</row>
    <row r="209" spans="1:44" s="122" customFormat="1" ht="14" x14ac:dyDescent="0.15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</row>
    <row r="210" spans="1:44" s="122" customFormat="1" ht="14" x14ac:dyDescent="0.15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</row>
    <row r="211" spans="1:44" s="122" customFormat="1" ht="14" x14ac:dyDescent="0.15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</row>
    <row r="212" spans="1:44" s="122" customFormat="1" ht="14" x14ac:dyDescent="0.15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</row>
    <row r="213" spans="1:44" s="122" customFormat="1" ht="14" x14ac:dyDescent="0.15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</row>
    <row r="214" spans="1:44" s="122" customFormat="1" ht="14" x14ac:dyDescent="0.15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</row>
    <row r="215" spans="1:44" s="122" customFormat="1" ht="14" x14ac:dyDescent="0.15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</row>
    <row r="216" spans="1:44" s="122" customFormat="1" ht="14" x14ac:dyDescent="0.15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</row>
    <row r="217" spans="1:44" s="122" customFormat="1" ht="14" x14ac:dyDescent="0.15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</row>
    <row r="218" spans="1:44" s="122" customFormat="1" ht="14" x14ac:dyDescent="0.15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</row>
    <row r="219" spans="1:44" s="122" customFormat="1" ht="14" x14ac:dyDescent="0.15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</row>
    <row r="220" spans="1:44" s="122" customFormat="1" ht="14" x14ac:dyDescent="0.15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</row>
    <row r="221" spans="1:44" s="122" customFormat="1" ht="14" x14ac:dyDescent="0.15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</row>
    <row r="222" spans="1:44" s="122" customFormat="1" ht="14" x14ac:dyDescent="0.15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</row>
    <row r="223" spans="1:44" s="122" customFormat="1" ht="14" x14ac:dyDescent="0.15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</row>
    <row r="224" spans="1:44" s="122" customFormat="1" ht="14" x14ac:dyDescent="0.15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</row>
    <row r="225" spans="1:44" s="122" customFormat="1" ht="14" x14ac:dyDescent="0.15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</row>
    <row r="226" spans="1:44" s="122" customFormat="1" ht="14" x14ac:dyDescent="0.15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</row>
    <row r="227" spans="1:44" s="122" customFormat="1" ht="14" x14ac:dyDescent="0.15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</row>
    <row r="228" spans="1:44" s="122" customFormat="1" ht="14" x14ac:dyDescent="0.15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</row>
    <row r="229" spans="1:44" s="122" customFormat="1" ht="14" x14ac:dyDescent="0.15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</row>
    <row r="230" spans="1:44" s="122" customFormat="1" ht="14" x14ac:dyDescent="0.15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</row>
    <row r="231" spans="1:44" s="122" customFormat="1" ht="14" x14ac:dyDescent="0.15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</row>
    <row r="232" spans="1:44" s="122" customFormat="1" ht="14" x14ac:dyDescent="0.15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</row>
    <row r="233" spans="1:44" s="122" customFormat="1" ht="14" x14ac:dyDescent="0.15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</row>
    <row r="234" spans="1:44" s="122" customFormat="1" ht="14" x14ac:dyDescent="0.15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</row>
    <row r="235" spans="1:44" s="122" customFormat="1" ht="14" x14ac:dyDescent="0.15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</row>
    <row r="236" spans="1:44" s="122" customFormat="1" ht="14" x14ac:dyDescent="0.15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</row>
    <row r="237" spans="1:44" s="122" customFormat="1" ht="14" x14ac:dyDescent="0.15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</row>
    <row r="238" spans="1:44" s="122" customFormat="1" ht="14" x14ac:dyDescent="0.15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</row>
    <row r="239" spans="1:44" s="122" customFormat="1" ht="14" x14ac:dyDescent="0.15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</row>
    <row r="240" spans="1:44" s="122" customFormat="1" ht="14" x14ac:dyDescent="0.15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</row>
    <row r="241" spans="1:44" s="122" customFormat="1" ht="14" x14ac:dyDescent="0.15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</row>
    <row r="242" spans="1:44" s="122" customFormat="1" ht="14" x14ac:dyDescent="0.15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</row>
    <row r="243" spans="1:44" s="122" customFormat="1" ht="14" x14ac:dyDescent="0.15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</row>
    <row r="244" spans="1:44" s="122" customFormat="1" ht="14" x14ac:dyDescent="0.15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</row>
    <row r="245" spans="1:44" s="122" customFormat="1" ht="14" x14ac:dyDescent="0.15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</row>
    <row r="246" spans="1:44" s="122" customFormat="1" ht="14" x14ac:dyDescent="0.15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</row>
    <row r="247" spans="1:44" s="122" customFormat="1" ht="14" x14ac:dyDescent="0.15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</row>
    <row r="248" spans="1:44" s="122" customFormat="1" ht="14" x14ac:dyDescent="0.15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</row>
    <row r="249" spans="1:44" s="122" customFormat="1" ht="14" x14ac:dyDescent="0.15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</row>
    <row r="250" spans="1:44" s="122" customFormat="1" ht="14" x14ac:dyDescent="0.15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</row>
    <row r="251" spans="1:44" s="122" customFormat="1" ht="14" x14ac:dyDescent="0.15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</row>
    <row r="252" spans="1:44" s="122" customFormat="1" ht="14" x14ac:dyDescent="0.15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</row>
    <row r="253" spans="1:44" s="122" customFormat="1" ht="14" x14ac:dyDescent="0.15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</row>
    <row r="254" spans="1:44" s="122" customFormat="1" ht="14" x14ac:dyDescent="0.15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</row>
    <row r="255" spans="1:44" s="122" customFormat="1" ht="14" x14ac:dyDescent="0.15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</row>
    <row r="256" spans="1:44" s="122" customFormat="1" ht="14" x14ac:dyDescent="0.15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</row>
    <row r="257" spans="1:44" s="122" customFormat="1" ht="14" x14ac:dyDescent="0.15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</row>
    <row r="258" spans="1:44" s="122" customFormat="1" ht="14" x14ac:dyDescent="0.15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</row>
    <row r="259" spans="1:44" s="122" customFormat="1" ht="14" x14ac:dyDescent="0.15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</row>
    <row r="260" spans="1:44" s="122" customFormat="1" ht="14" x14ac:dyDescent="0.15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</row>
    <row r="261" spans="1:44" s="122" customFormat="1" ht="14" x14ac:dyDescent="0.15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</row>
    <row r="262" spans="1:44" s="122" customFormat="1" ht="14" x14ac:dyDescent="0.15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</row>
    <row r="263" spans="1:44" s="122" customFormat="1" ht="14" x14ac:dyDescent="0.15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</row>
    <row r="264" spans="1:44" s="122" customFormat="1" ht="14" x14ac:dyDescent="0.15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</row>
    <row r="265" spans="1:44" s="122" customFormat="1" ht="14" x14ac:dyDescent="0.15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</row>
    <row r="266" spans="1:44" s="122" customFormat="1" ht="14" x14ac:dyDescent="0.15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</row>
    <row r="267" spans="1:44" s="122" customFormat="1" ht="14" x14ac:dyDescent="0.15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</row>
    <row r="268" spans="1:44" s="122" customFormat="1" ht="14" x14ac:dyDescent="0.15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</row>
    <row r="269" spans="1:44" s="122" customFormat="1" ht="14" x14ac:dyDescent="0.15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</row>
    <row r="270" spans="1:44" s="122" customFormat="1" ht="14" x14ac:dyDescent="0.15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</row>
    <row r="271" spans="1:44" s="122" customFormat="1" ht="14" x14ac:dyDescent="0.15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</row>
    <row r="272" spans="1:44" s="122" customFormat="1" ht="14" x14ac:dyDescent="0.15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</row>
    <row r="273" spans="1:44" s="122" customFormat="1" ht="14" x14ac:dyDescent="0.15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</row>
    <row r="274" spans="1:44" s="122" customFormat="1" ht="14" x14ac:dyDescent="0.15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</row>
    <row r="275" spans="1:44" s="122" customFormat="1" ht="14" x14ac:dyDescent="0.15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</row>
    <row r="276" spans="1:44" s="122" customFormat="1" ht="14" x14ac:dyDescent="0.15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</row>
    <row r="277" spans="1:44" s="122" customFormat="1" ht="14" x14ac:dyDescent="0.15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</row>
    <row r="278" spans="1:44" s="122" customFormat="1" ht="14" x14ac:dyDescent="0.15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</row>
    <row r="279" spans="1:44" s="122" customFormat="1" ht="14" x14ac:dyDescent="0.15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</row>
    <row r="280" spans="1:44" s="122" customFormat="1" ht="14" x14ac:dyDescent="0.15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</row>
    <row r="281" spans="1:44" s="122" customFormat="1" ht="14" x14ac:dyDescent="0.15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</row>
    <row r="282" spans="1:44" s="122" customFormat="1" ht="14" x14ac:dyDescent="0.15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</row>
    <row r="283" spans="1:44" s="122" customFormat="1" ht="14" x14ac:dyDescent="0.15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</row>
    <row r="284" spans="1:44" s="122" customFormat="1" ht="14" x14ac:dyDescent="0.15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</row>
    <row r="285" spans="1:44" s="122" customFormat="1" ht="14" x14ac:dyDescent="0.15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</row>
    <row r="286" spans="1:44" s="122" customFormat="1" ht="14" x14ac:dyDescent="0.15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</row>
    <row r="287" spans="1:44" s="122" customFormat="1" ht="14" x14ac:dyDescent="0.15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</row>
    <row r="288" spans="1:44" s="122" customFormat="1" ht="14" x14ac:dyDescent="0.15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</row>
    <row r="289" spans="1:44" s="122" customFormat="1" ht="14" x14ac:dyDescent="0.15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</row>
    <row r="290" spans="1:44" s="122" customFormat="1" ht="14" x14ac:dyDescent="0.15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</row>
    <row r="291" spans="1:44" s="122" customFormat="1" ht="14" x14ac:dyDescent="0.15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</row>
    <row r="292" spans="1:44" s="122" customFormat="1" ht="14" x14ac:dyDescent="0.15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</row>
    <row r="293" spans="1:44" s="122" customFormat="1" ht="14" x14ac:dyDescent="0.15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</row>
    <row r="294" spans="1:44" s="122" customFormat="1" ht="14" x14ac:dyDescent="0.15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</row>
    <row r="295" spans="1:44" s="122" customFormat="1" ht="14" x14ac:dyDescent="0.15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</row>
    <row r="296" spans="1:44" s="122" customFormat="1" ht="14" x14ac:dyDescent="0.15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</row>
    <row r="297" spans="1:44" s="122" customFormat="1" ht="14" x14ac:dyDescent="0.15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</row>
    <row r="298" spans="1:44" s="122" customFormat="1" ht="14" x14ac:dyDescent="0.15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</row>
    <row r="299" spans="1:44" s="122" customFormat="1" ht="14" x14ac:dyDescent="0.15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1:44" s="122" customFormat="1" ht="14" x14ac:dyDescent="0.15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</row>
    <row r="301" spans="1:44" s="122" customFormat="1" ht="14" x14ac:dyDescent="0.15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</row>
    <row r="302" spans="1:44" s="122" customFormat="1" ht="14" x14ac:dyDescent="0.15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</row>
    <row r="303" spans="1:44" s="122" customFormat="1" ht="14" x14ac:dyDescent="0.15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</row>
    <row r="304" spans="1:44" s="122" customFormat="1" ht="14" x14ac:dyDescent="0.15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</row>
    <row r="305" spans="1:44" s="122" customFormat="1" ht="14" x14ac:dyDescent="0.15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</row>
    <row r="306" spans="1:44" s="122" customFormat="1" ht="14" x14ac:dyDescent="0.15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</row>
    <row r="307" spans="1:44" s="122" customFormat="1" ht="14" x14ac:dyDescent="0.15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</row>
    <row r="308" spans="1:44" s="122" customFormat="1" ht="14" x14ac:dyDescent="0.15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</row>
    <row r="309" spans="1:44" s="122" customFormat="1" ht="14" x14ac:dyDescent="0.15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</row>
    <row r="310" spans="1:44" s="122" customFormat="1" ht="14" x14ac:dyDescent="0.15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</row>
    <row r="311" spans="1:44" s="122" customFormat="1" ht="14" x14ac:dyDescent="0.15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</row>
    <row r="312" spans="1:44" s="122" customFormat="1" ht="14" x14ac:dyDescent="0.15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</row>
    <row r="313" spans="1:44" s="122" customFormat="1" ht="14" x14ac:dyDescent="0.15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</row>
    <row r="314" spans="1:44" s="122" customFormat="1" ht="14" x14ac:dyDescent="0.15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</row>
    <row r="315" spans="1:44" s="122" customFormat="1" ht="14" x14ac:dyDescent="0.15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</row>
    <row r="316" spans="1:44" s="122" customFormat="1" ht="14" x14ac:dyDescent="0.15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</row>
    <row r="317" spans="1:44" s="122" customFormat="1" ht="14" x14ac:dyDescent="0.15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</row>
    <row r="318" spans="1:44" s="122" customFormat="1" ht="14" x14ac:dyDescent="0.15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</row>
    <row r="319" spans="1:44" s="122" customFormat="1" ht="14" x14ac:dyDescent="0.15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</row>
    <row r="320" spans="1:44" s="122" customFormat="1" ht="14" x14ac:dyDescent="0.15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</row>
    <row r="321" spans="1:44" s="122" customFormat="1" ht="14" x14ac:dyDescent="0.15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</row>
    <row r="322" spans="1:44" s="122" customFormat="1" ht="14" x14ac:dyDescent="0.15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</row>
    <row r="323" spans="1:44" s="122" customFormat="1" ht="14" x14ac:dyDescent="0.15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</row>
    <row r="324" spans="1:44" s="122" customFormat="1" ht="14" x14ac:dyDescent="0.15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</row>
    <row r="325" spans="1:44" s="122" customFormat="1" ht="14" x14ac:dyDescent="0.15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</row>
    <row r="326" spans="1:44" s="122" customFormat="1" ht="14" x14ac:dyDescent="0.15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</row>
    <row r="327" spans="1:44" s="122" customFormat="1" ht="14" x14ac:dyDescent="0.15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</row>
    <row r="328" spans="1:44" s="122" customFormat="1" ht="14" x14ac:dyDescent="0.15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</row>
    <row r="329" spans="1:44" s="122" customFormat="1" ht="14" x14ac:dyDescent="0.15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</row>
    <row r="330" spans="1:44" s="122" customFormat="1" ht="14" x14ac:dyDescent="0.15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</row>
    <row r="331" spans="1:44" s="122" customFormat="1" ht="14" x14ac:dyDescent="0.15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</row>
    <row r="332" spans="1:44" s="122" customFormat="1" ht="14" x14ac:dyDescent="0.15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</row>
    <row r="333" spans="1:44" s="122" customFormat="1" ht="14" x14ac:dyDescent="0.15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</row>
    <row r="334" spans="1:44" s="122" customFormat="1" ht="14" x14ac:dyDescent="0.15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</row>
    <row r="335" spans="1:44" s="122" customFormat="1" ht="14" x14ac:dyDescent="0.15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</row>
    <row r="336" spans="1:44" s="122" customFormat="1" ht="14" x14ac:dyDescent="0.15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</row>
    <row r="337" spans="1:44" s="122" customFormat="1" ht="14" x14ac:dyDescent="0.15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</row>
    <row r="338" spans="1:44" s="122" customFormat="1" ht="14" x14ac:dyDescent="0.15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</row>
    <row r="339" spans="1:44" s="122" customFormat="1" ht="14" x14ac:dyDescent="0.15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</row>
    <row r="340" spans="1:44" s="122" customFormat="1" ht="14" x14ac:dyDescent="0.15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</row>
    <row r="341" spans="1:44" s="122" customFormat="1" ht="14" x14ac:dyDescent="0.15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</row>
    <row r="342" spans="1:44" s="122" customFormat="1" ht="14" x14ac:dyDescent="0.15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</row>
    <row r="343" spans="1:44" s="122" customFormat="1" ht="14" x14ac:dyDescent="0.15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</row>
    <row r="344" spans="1:44" s="122" customFormat="1" ht="14" x14ac:dyDescent="0.15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</row>
    <row r="345" spans="1:44" s="122" customFormat="1" ht="14" x14ac:dyDescent="0.15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</row>
    <row r="346" spans="1:44" s="122" customFormat="1" ht="14" x14ac:dyDescent="0.15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</row>
    <row r="347" spans="1:44" s="122" customFormat="1" ht="14" x14ac:dyDescent="0.15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</row>
    <row r="348" spans="1:44" s="122" customFormat="1" ht="14" x14ac:dyDescent="0.15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</row>
    <row r="349" spans="1:44" s="122" customFormat="1" ht="14" x14ac:dyDescent="0.15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</row>
    <row r="350" spans="1:44" s="122" customFormat="1" ht="14" x14ac:dyDescent="0.15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</row>
    <row r="351" spans="1:44" s="122" customFormat="1" ht="14" x14ac:dyDescent="0.15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</row>
    <row r="352" spans="1:44" s="122" customFormat="1" ht="14" x14ac:dyDescent="0.15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</row>
    <row r="353" spans="1:44" s="122" customFormat="1" ht="14" x14ac:dyDescent="0.15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</row>
    <row r="354" spans="1:44" s="122" customFormat="1" ht="14" x14ac:dyDescent="0.15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</row>
    <row r="355" spans="1:44" s="122" customFormat="1" ht="14" x14ac:dyDescent="0.15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</row>
    <row r="356" spans="1:44" s="122" customFormat="1" ht="14" x14ac:dyDescent="0.15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</row>
    <row r="357" spans="1:44" s="122" customFormat="1" ht="14" x14ac:dyDescent="0.15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</row>
    <row r="358" spans="1:44" s="122" customFormat="1" ht="14" x14ac:dyDescent="0.15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</row>
    <row r="359" spans="1:44" s="122" customFormat="1" ht="14" x14ac:dyDescent="0.15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</row>
    <row r="360" spans="1:44" s="122" customFormat="1" ht="14" x14ac:dyDescent="0.15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</row>
    <row r="361" spans="1:44" s="122" customFormat="1" ht="14" x14ac:dyDescent="0.15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</row>
    <row r="362" spans="1:44" s="122" customFormat="1" ht="14" x14ac:dyDescent="0.15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</row>
    <row r="363" spans="1:44" ht="14" x14ac:dyDescent="0.15">
      <c r="A363" s="97"/>
      <c r="B363" s="97"/>
      <c r="C363" s="97"/>
      <c r="D363" s="97"/>
      <c r="E363" s="97"/>
      <c r="F363" s="97"/>
      <c r="G363" s="97"/>
      <c r="H363" s="97"/>
      <c r="I363" s="97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</row>
    <row r="364" spans="1:44" ht="14" x14ac:dyDescent="0.15">
      <c r="A364" s="97"/>
      <c r="B364" s="97"/>
      <c r="C364" s="97"/>
      <c r="D364" s="97"/>
      <c r="E364" s="97"/>
      <c r="F364" s="97"/>
      <c r="G364" s="97"/>
      <c r="H364" s="97"/>
      <c r="I364" s="97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</row>
    <row r="365" spans="1:44" ht="14" x14ac:dyDescent="0.15">
      <c r="A365" s="97"/>
      <c r="B365" s="97"/>
      <c r="C365" s="97"/>
      <c r="D365" s="97"/>
      <c r="E365" s="97"/>
      <c r="F365" s="97"/>
      <c r="G365" s="97"/>
      <c r="H365" s="97"/>
      <c r="I365" s="97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</row>
    <row r="366" spans="1:44" ht="14" x14ac:dyDescent="0.15">
      <c r="A366" s="97"/>
      <c r="B366" s="97"/>
      <c r="C366" s="97"/>
      <c r="D366" s="97"/>
      <c r="E366" s="97"/>
      <c r="F366" s="97"/>
      <c r="G366" s="97"/>
      <c r="H366" s="97"/>
      <c r="I366" s="97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</row>
    <row r="367" spans="1:44" ht="14" x14ac:dyDescent="0.15">
      <c r="A367" s="97"/>
      <c r="B367" s="97"/>
      <c r="C367" s="97"/>
      <c r="D367" s="97"/>
      <c r="E367" s="97"/>
      <c r="F367" s="97"/>
      <c r="G367" s="97"/>
      <c r="H367" s="97"/>
      <c r="I367" s="97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</row>
    <row r="368" spans="1:44" ht="14" x14ac:dyDescent="0.15">
      <c r="A368" s="97"/>
      <c r="B368" s="97"/>
      <c r="C368" s="97"/>
      <c r="D368" s="97"/>
      <c r="E368" s="97"/>
      <c r="F368" s="97"/>
      <c r="G368" s="97"/>
      <c r="H368" s="97"/>
      <c r="I368" s="97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</row>
    <row r="369" spans="1:44" ht="14" x14ac:dyDescent="0.15">
      <c r="A369" s="97"/>
      <c r="B369" s="97"/>
      <c r="C369" s="97"/>
      <c r="D369" s="97"/>
      <c r="E369" s="97"/>
      <c r="F369" s="97"/>
      <c r="G369" s="97"/>
      <c r="H369" s="97"/>
      <c r="I369" s="97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</row>
    <row r="370" spans="1:44" ht="14" x14ac:dyDescent="0.15">
      <c r="A370" s="97"/>
      <c r="B370" s="97"/>
      <c r="C370" s="97"/>
      <c r="D370" s="97"/>
      <c r="E370" s="97"/>
      <c r="F370" s="97"/>
      <c r="G370" s="97"/>
      <c r="H370" s="97"/>
      <c r="I370" s="97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</row>
    <row r="371" spans="1:44" ht="14" x14ac:dyDescent="0.15">
      <c r="A371" s="97"/>
      <c r="B371" s="97"/>
      <c r="C371" s="97"/>
      <c r="D371" s="97"/>
      <c r="E371" s="97"/>
      <c r="F371" s="97"/>
      <c r="G371" s="97"/>
      <c r="H371" s="97"/>
      <c r="I371" s="97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</row>
    <row r="372" spans="1:44" ht="14" x14ac:dyDescent="0.15">
      <c r="A372" s="97"/>
      <c r="B372" s="97"/>
      <c r="C372" s="97"/>
      <c r="D372" s="97"/>
      <c r="E372" s="97"/>
      <c r="F372" s="97"/>
      <c r="G372" s="97"/>
      <c r="H372" s="97"/>
      <c r="I372" s="97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</row>
    <row r="373" spans="1:44" ht="14" x14ac:dyDescent="0.15">
      <c r="A373" s="97"/>
      <c r="B373" s="97"/>
      <c r="C373" s="97"/>
      <c r="D373" s="97"/>
      <c r="E373" s="97"/>
      <c r="F373" s="97"/>
      <c r="G373" s="97"/>
      <c r="H373" s="97"/>
      <c r="I373" s="97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</row>
    <row r="374" spans="1:44" ht="14" x14ac:dyDescent="0.15">
      <c r="A374" s="97"/>
      <c r="B374" s="97"/>
      <c r="C374" s="97"/>
      <c r="D374" s="97"/>
      <c r="E374" s="97"/>
      <c r="F374" s="97"/>
      <c r="G374" s="97"/>
      <c r="H374" s="97"/>
      <c r="I374" s="97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</row>
    <row r="375" spans="1:44" ht="14" x14ac:dyDescent="0.15">
      <c r="A375" s="97"/>
      <c r="B375" s="97"/>
      <c r="C375" s="97"/>
      <c r="D375" s="97"/>
      <c r="E375" s="97"/>
      <c r="F375" s="97"/>
      <c r="G375" s="97"/>
      <c r="H375" s="97"/>
      <c r="I375" s="97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</row>
    <row r="376" spans="1:44" ht="14" x14ac:dyDescent="0.15">
      <c r="A376" s="97"/>
      <c r="B376" s="97"/>
      <c r="C376" s="97"/>
      <c r="D376" s="97"/>
      <c r="E376" s="97"/>
      <c r="F376" s="97"/>
      <c r="G376" s="97"/>
      <c r="H376" s="97"/>
      <c r="I376" s="97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</row>
    <row r="377" spans="1:44" ht="14" x14ac:dyDescent="0.15">
      <c r="A377" s="97"/>
      <c r="B377" s="97"/>
      <c r="C377" s="97"/>
      <c r="D377" s="97"/>
      <c r="E377" s="97"/>
      <c r="F377" s="97"/>
      <c r="G377" s="97"/>
      <c r="H377" s="97"/>
      <c r="I377" s="97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</row>
    <row r="378" spans="1:44" ht="14" x14ac:dyDescent="0.15">
      <c r="A378" s="97"/>
      <c r="B378" s="97"/>
      <c r="C378" s="97"/>
      <c r="D378" s="97"/>
      <c r="E378" s="97"/>
      <c r="F378" s="97"/>
      <c r="G378" s="97"/>
      <c r="H378" s="97"/>
      <c r="I378" s="97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</row>
    <row r="379" spans="1:44" ht="14" x14ac:dyDescent="0.15">
      <c r="A379" s="97"/>
      <c r="B379" s="97"/>
      <c r="C379" s="97"/>
      <c r="D379" s="97"/>
      <c r="E379" s="97"/>
      <c r="F379" s="97"/>
      <c r="G379" s="97"/>
      <c r="H379" s="97"/>
      <c r="I379" s="97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</row>
    <row r="380" spans="1:44" ht="14" x14ac:dyDescent="0.15">
      <c r="A380" s="97"/>
      <c r="B380" s="97"/>
      <c r="C380" s="97"/>
      <c r="D380" s="97"/>
      <c r="E380" s="97"/>
      <c r="F380" s="97"/>
      <c r="G380" s="97"/>
      <c r="H380" s="97"/>
      <c r="I380" s="97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</row>
    <row r="381" spans="1:44" ht="14" x14ac:dyDescent="0.15">
      <c r="A381" s="97"/>
      <c r="B381" s="97"/>
      <c r="C381" s="97"/>
      <c r="D381" s="97"/>
      <c r="E381" s="97"/>
      <c r="F381" s="97"/>
      <c r="G381" s="97"/>
      <c r="H381" s="97"/>
      <c r="I381" s="97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</row>
    <row r="382" spans="1:44" ht="14" x14ac:dyDescent="0.15">
      <c r="A382" s="97"/>
      <c r="B382" s="97"/>
      <c r="C382" s="97"/>
      <c r="D382" s="97"/>
      <c r="E382" s="97"/>
      <c r="F382" s="97"/>
      <c r="G382" s="97"/>
      <c r="H382" s="97"/>
      <c r="I382" s="97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</row>
    <row r="383" spans="1:44" ht="14" x14ac:dyDescent="0.15">
      <c r="A383" s="97"/>
      <c r="B383" s="97"/>
      <c r="C383" s="97"/>
      <c r="D383" s="97"/>
      <c r="E383" s="97"/>
      <c r="F383" s="97"/>
      <c r="G383" s="97"/>
      <c r="H383" s="97"/>
      <c r="I383" s="97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</row>
    <row r="384" spans="1:44" ht="14" x14ac:dyDescent="0.15">
      <c r="A384" s="97"/>
      <c r="B384" s="97"/>
      <c r="C384" s="97"/>
      <c r="D384" s="97"/>
      <c r="E384" s="97"/>
      <c r="F384" s="97"/>
      <c r="G384" s="97"/>
      <c r="H384" s="97"/>
      <c r="I384" s="97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</row>
    <row r="385" spans="1:44" ht="14" x14ac:dyDescent="0.15">
      <c r="A385" s="97"/>
      <c r="B385" s="97"/>
      <c r="C385" s="97"/>
      <c r="D385" s="97"/>
      <c r="E385" s="97"/>
      <c r="F385" s="97"/>
      <c r="G385" s="97"/>
      <c r="H385" s="97"/>
      <c r="I385" s="97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</row>
    <row r="386" spans="1:44" ht="14" x14ac:dyDescent="0.15">
      <c r="A386" s="97"/>
      <c r="B386" s="97"/>
      <c r="C386" s="97"/>
      <c r="D386" s="97"/>
      <c r="E386" s="97"/>
      <c r="F386" s="97"/>
      <c r="G386" s="97"/>
      <c r="H386" s="97"/>
      <c r="I386" s="97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</row>
    <row r="387" spans="1:44" ht="14" x14ac:dyDescent="0.15">
      <c r="A387" s="97"/>
      <c r="B387" s="97"/>
      <c r="C387" s="97"/>
      <c r="D387" s="97"/>
      <c r="E387" s="97"/>
      <c r="F387" s="97"/>
      <c r="G387" s="97"/>
      <c r="H387" s="97"/>
      <c r="I387" s="97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</row>
    <row r="388" spans="1:44" ht="14" x14ac:dyDescent="0.15">
      <c r="A388" s="97"/>
      <c r="B388" s="97"/>
      <c r="C388" s="97"/>
      <c r="D388" s="97"/>
      <c r="E388" s="97"/>
      <c r="F388" s="97"/>
      <c r="G388" s="97"/>
      <c r="H388" s="97"/>
      <c r="I388" s="97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</row>
    <row r="389" spans="1:44" ht="14" x14ac:dyDescent="0.15">
      <c r="A389" s="97"/>
      <c r="B389" s="97"/>
      <c r="C389" s="97"/>
      <c r="D389" s="97"/>
      <c r="E389" s="97"/>
      <c r="F389" s="97"/>
      <c r="G389" s="97"/>
      <c r="H389" s="97"/>
      <c r="I389" s="97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</row>
    <row r="390" spans="1:44" ht="14" x14ac:dyDescent="0.15">
      <c r="A390" s="97"/>
      <c r="B390" s="97"/>
      <c r="C390" s="97"/>
      <c r="D390" s="97"/>
      <c r="E390" s="97"/>
      <c r="F390" s="97"/>
      <c r="G390" s="97"/>
      <c r="H390" s="97"/>
      <c r="I390" s="97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</row>
    <row r="391" spans="1:44" ht="14" x14ac:dyDescent="0.15">
      <c r="A391" s="97"/>
      <c r="B391" s="97"/>
      <c r="C391" s="97"/>
      <c r="D391" s="97"/>
      <c r="E391" s="97"/>
      <c r="F391" s="97"/>
      <c r="G391" s="97"/>
      <c r="H391" s="97"/>
      <c r="I391" s="97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</row>
    <row r="392" spans="1:44" ht="14" x14ac:dyDescent="0.15">
      <c r="A392" s="97"/>
      <c r="B392" s="97"/>
      <c r="C392" s="97"/>
      <c r="D392" s="97"/>
      <c r="E392" s="97"/>
      <c r="F392" s="97"/>
      <c r="G392" s="97"/>
      <c r="H392" s="97"/>
      <c r="I392" s="97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</row>
    <row r="393" spans="1:44" ht="14" x14ac:dyDescent="0.15">
      <c r="A393" s="97"/>
      <c r="B393" s="97"/>
      <c r="C393" s="97"/>
      <c r="D393" s="97"/>
      <c r="E393" s="97"/>
      <c r="F393" s="97"/>
      <c r="G393" s="97"/>
      <c r="H393" s="97"/>
      <c r="I393" s="97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</row>
    <row r="394" spans="1:44" ht="14" x14ac:dyDescent="0.15">
      <c r="A394" s="97"/>
      <c r="B394" s="97"/>
      <c r="C394" s="97"/>
      <c r="D394" s="97"/>
      <c r="E394" s="97"/>
      <c r="F394" s="97"/>
      <c r="G394" s="97"/>
      <c r="H394" s="97"/>
      <c r="I394" s="97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</row>
    <row r="395" spans="1:44" ht="14" x14ac:dyDescent="0.15">
      <c r="A395" s="97"/>
      <c r="B395" s="97"/>
      <c r="C395" s="97"/>
      <c r="D395" s="97"/>
      <c r="E395" s="97"/>
      <c r="F395" s="97"/>
      <c r="G395" s="97"/>
      <c r="H395" s="97"/>
      <c r="I395" s="97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</row>
    <row r="396" spans="1:44" ht="14" x14ac:dyDescent="0.15">
      <c r="A396" s="97"/>
      <c r="B396" s="97"/>
      <c r="C396" s="97"/>
      <c r="D396" s="97"/>
      <c r="E396" s="97"/>
      <c r="F396" s="97"/>
      <c r="G396" s="97"/>
      <c r="H396" s="97"/>
      <c r="I396" s="97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</row>
    <row r="397" spans="1:44" ht="14" x14ac:dyDescent="0.15">
      <c r="A397" s="97"/>
      <c r="B397" s="97"/>
      <c r="C397" s="97"/>
      <c r="D397" s="97"/>
      <c r="E397" s="97"/>
      <c r="F397" s="97"/>
      <c r="G397" s="97"/>
      <c r="H397" s="97"/>
      <c r="I397" s="97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</row>
    <row r="398" spans="1:44" ht="14" x14ac:dyDescent="0.15">
      <c r="A398" s="97"/>
      <c r="B398" s="97"/>
      <c r="C398" s="97"/>
      <c r="D398" s="97"/>
      <c r="E398" s="97"/>
      <c r="F398" s="97"/>
      <c r="G398" s="97"/>
      <c r="H398" s="97"/>
      <c r="I398" s="97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</row>
    <row r="399" spans="1:44" ht="14" x14ac:dyDescent="0.15">
      <c r="A399" s="97"/>
      <c r="B399" s="97"/>
      <c r="C399" s="97"/>
      <c r="D399" s="97"/>
      <c r="E399" s="97"/>
      <c r="F399" s="97"/>
      <c r="G399" s="97"/>
      <c r="H399" s="97"/>
      <c r="I399" s="97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</row>
    <row r="400" spans="1:44" ht="14" x14ac:dyDescent="0.15">
      <c r="A400" s="97"/>
      <c r="B400" s="97"/>
      <c r="C400" s="97"/>
      <c r="D400" s="97"/>
      <c r="E400" s="97"/>
      <c r="F400" s="97"/>
      <c r="G400" s="97"/>
      <c r="H400" s="97"/>
      <c r="I400" s="97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</row>
    <row r="401" spans="1:44" ht="14" x14ac:dyDescent="0.15">
      <c r="A401" s="97"/>
      <c r="B401" s="97"/>
      <c r="C401" s="97"/>
      <c r="D401" s="97"/>
      <c r="E401" s="97"/>
      <c r="F401" s="97"/>
      <c r="G401" s="97"/>
      <c r="H401" s="97"/>
      <c r="I401" s="97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</row>
    <row r="402" spans="1:44" ht="14" x14ac:dyDescent="0.15">
      <c r="A402" s="97"/>
      <c r="B402" s="97"/>
      <c r="C402" s="97"/>
      <c r="D402" s="97"/>
      <c r="E402" s="97"/>
      <c r="F402" s="97"/>
      <c r="G402" s="97"/>
      <c r="H402" s="97"/>
      <c r="I402" s="97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</row>
    <row r="403" spans="1:44" ht="14" x14ac:dyDescent="0.15">
      <c r="A403" s="97"/>
      <c r="B403" s="97"/>
      <c r="C403" s="97"/>
      <c r="D403" s="97"/>
      <c r="E403" s="97"/>
      <c r="F403" s="97"/>
      <c r="G403" s="97"/>
      <c r="H403" s="97"/>
      <c r="I403" s="97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</row>
    <row r="404" spans="1:44" ht="14" x14ac:dyDescent="0.15">
      <c r="A404" s="97"/>
      <c r="B404" s="97"/>
      <c r="C404" s="97"/>
      <c r="D404" s="97"/>
      <c r="E404" s="97"/>
      <c r="F404" s="97"/>
      <c r="G404" s="97"/>
      <c r="H404" s="97"/>
      <c r="I404" s="97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</row>
    <row r="405" spans="1:44" ht="14" x14ac:dyDescent="0.15">
      <c r="A405" s="97"/>
      <c r="B405" s="97"/>
      <c r="C405" s="97"/>
      <c r="D405" s="97"/>
      <c r="E405" s="97"/>
      <c r="F405" s="97"/>
      <c r="G405" s="97"/>
      <c r="H405" s="97"/>
      <c r="I405" s="97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</row>
    <row r="406" spans="1:44" ht="14" x14ac:dyDescent="0.15">
      <c r="A406" s="97"/>
      <c r="B406" s="97"/>
      <c r="C406" s="97"/>
      <c r="D406" s="97"/>
      <c r="E406" s="97"/>
      <c r="F406" s="97"/>
      <c r="G406" s="97"/>
      <c r="H406" s="97"/>
      <c r="I406" s="97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</row>
    <row r="407" spans="1:44" ht="14" x14ac:dyDescent="0.15">
      <c r="A407" s="97"/>
      <c r="B407" s="97"/>
      <c r="C407" s="97"/>
      <c r="D407" s="97"/>
      <c r="E407" s="97"/>
      <c r="F407" s="97"/>
      <c r="G407" s="97"/>
      <c r="H407" s="97"/>
      <c r="I407" s="97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</row>
    <row r="408" spans="1:44" ht="14" x14ac:dyDescent="0.15">
      <c r="A408" s="97"/>
      <c r="B408" s="97"/>
      <c r="C408" s="97"/>
      <c r="D408" s="97"/>
      <c r="E408" s="97"/>
      <c r="F408" s="97"/>
      <c r="G408" s="97"/>
      <c r="H408" s="97"/>
      <c r="I408" s="97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</row>
    <row r="409" spans="1:44" ht="14" x14ac:dyDescent="0.15">
      <c r="A409" s="97"/>
      <c r="B409" s="97"/>
      <c r="C409" s="97"/>
      <c r="D409" s="97"/>
      <c r="E409" s="97"/>
      <c r="F409" s="97"/>
      <c r="G409" s="97"/>
      <c r="H409" s="97"/>
      <c r="I409" s="97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</row>
    <row r="410" spans="1:44" ht="14" x14ac:dyDescent="0.15">
      <c r="A410" s="97"/>
      <c r="B410" s="97"/>
      <c r="C410" s="97"/>
      <c r="D410" s="97"/>
      <c r="E410" s="97"/>
      <c r="F410" s="97"/>
      <c r="G410" s="97"/>
      <c r="H410" s="97"/>
      <c r="I410" s="97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</row>
    <row r="411" spans="1:44" ht="14" x14ac:dyDescent="0.15">
      <c r="A411" s="97"/>
      <c r="B411" s="97"/>
      <c r="C411" s="97"/>
      <c r="D411" s="97"/>
      <c r="E411" s="97"/>
      <c r="F411" s="97"/>
      <c r="G411" s="97"/>
      <c r="H411" s="97"/>
      <c r="I411" s="97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</row>
    <row r="412" spans="1:44" ht="14" x14ac:dyDescent="0.15">
      <c r="A412" s="97"/>
      <c r="B412" s="97"/>
      <c r="C412" s="97"/>
      <c r="D412" s="97"/>
      <c r="E412" s="97"/>
      <c r="F412" s="97"/>
      <c r="G412" s="97"/>
      <c r="H412" s="97"/>
      <c r="I412" s="97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</row>
    <row r="413" spans="1:44" ht="14" x14ac:dyDescent="0.15">
      <c r="A413" s="97"/>
      <c r="B413" s="97"/>
      <c r="C413" s="97"/>
      <c r="D413" s="97"/>
      <c r="E413" s="97"/>
      <c r="F413" s="97"/>
      <c r="G413" s="97"/>
      <c r="H413" s="97"/>
      <c r="I413" s="97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</row>
    <row r="414" spans="1:44" ht="14" x14ac:dyDescent="0.15">
      <c r="A414" s="97"/>
      <c r="B414" s="97"/>
      <c r="C414" s="97"/>
      <c r="D414" s="97"/>
      <c r="E414" s="97"/>
      <c r="F414" s="97"/>
      <c r="G414" s="97"/>
      <c r="H414" s="97"/>
      <c r="I414" s="97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</row>
    <row r="415" spans="1:44" ht="14" x14ac:dyDescent="0.15">
      <c r="A415" s="97"/>
      <c r="B415" s="97"/>
      <c r="C415" s="97"/>
      <c r="D415" s="97"/>
      <c r="E415" s="97"/>
      <c r="F415" s="97"/>
      <c r="G415" s="97"/>
      <c r="H415" s="97"/>
      <c r="I415" s="97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</row>
    <row r="416" spans="1:44" ht="14" x14ac:dyDescent="0.15">
      <c r="A416" s="97"/>
      <c r="B416" s="97"/>
      <c r="C416" s="97"/>
      <c r="D416" s="97"/>
      <c r="E416" s="97"/>
      <c r="F416" s="97"/>
      <c r="G416" s="97"/>
      <c r="H416" s="97"/>
      <c r="I416" s="97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</row>
    <row r="417" spans="1:44" ht="14" x14ac:dyDescent="0.15">
      <c r="A417" s="97"/>
      <c r="B417" s="97"/>
      <c r="C417" s="97"/>
      <c r="D417" s="97"/>
      <c r="E417" s="97"/>
      <c r="F417" s="97"/>
      <c r="G417" s="97"/>
      <c r="H417" s="97"/>
      <c r="I417" s="97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</row>
    <row r="418" spans="1:44" ht="14" x14ac:dyDescent="0.15">
      <c r="A418" s="97"/>
      <c r="B418" s="97"/>
      <c r="C418" s="97"/>
      <c r="D418" s="97"/>
      <c r="E418" s="97"/>
      <c r="F418" s="97"/>
      <c r="G418" s="97"/>
      <c r="H418" s="97"/>
      <c r="I418" s="97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</row>
    <row r="419" spans="1:44" ht="14" x14ac:dyDescent="0.15">
      <c r="A419" s="97"/>
      <c r="B419" s="97"/>
      <c r="C419" s="97"/>
      <c r="D419" s="97"/>
      <c r="E419" s="97"/>
      <c r="F419" s="97"/>
      <c r="G419" s="97"/>
      <c r="H419" s="97"/>
      <c r="I419" s="97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</row>
    <row r="420" spans="1:44" ht="14" x14ac:dyDescent="0.15">
      <c r="A420" s="97"/>
      <c r="B420" s="97"/>
      <c r="C420" s="97"/>
      <c r="D420" s="97"/>
      <c r="E420" s="97"/>
      <c r="F420" s="97"/>
      <c r="G420" s="97"/>
      <c r="H420" s="97"/>
      <c r="I420" s="97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</row>
    <row r="421" spans="1:44" ht="14" x14ac:dyDescent="0.15">
      <c r="A421" s="97"/>
      <c r="B421" s="97"/>
      <c r="C421" s="97"/>
      <c r="D421" s="97"/>
      <c r="E421" s="97"/>
      <c r="F421" s="97"/>
      <c r="G421" s="97"/>
      <c r="H421" s="97"/>
      <c r="I421" s="97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</row>
    <row r="422" spans="1:44" ht="14" x14ac:dyDescent="0.15">
      <c r="A422" s="97"/>
      <c r="B422" s="97"/>
      <c r="C422" s="97"/>
      <c r="D422" s="97"/>
      <c r="E422" s="97"/>
      <c r="F422" s="97"/>
      <c r="G422" s="97"/>
      <c r="H422" s="97"/>
      <c r="I422" s="97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</row>
    <row r="423" spans="1:44" ht="14" x14ac:dyDescent="0.15">
      <c r="A423" s="97"/>
      <c r="B423" s="97"/>
      <c r="C423" s="97"/>
      <c r="D423" s="97"/>
      <c r="E423" s="97"/>
      <c r="F423" s="97"/>
      <c r="G423" s="97"/>
      <c r="H423" s="97"/>
      <c r="I423" s="97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</row>
    <row r="424" spans="1:44" ht="14" x14ac:dyDescent="0.15">
      <c r="A424" s="97"/>
      <c r="B424" s="97"/>
      <c r="C424" s="97"/>
      <c r="D424" s="97"/>
      <c r="E424" s="97"/>
      <c r="F424" s="97"/>
      <c r="G424" s="97"/>
      <c r="H424" s="97"/>
      <c r="I424" s="97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</row>
    <row r="425" spans="1:44" ht="14" x14ac:dyDescent="0.15">
      <c r="A425" s="97"/>
      <c r="B425" s="97"/>
      <c r="C425" s="97"/>
      <c r="D425" s="97"/>
      <c r="E425" s="97"/>
      <c r="F425" s="97"/>
      <c r="G425" s="97"/>
      <c r="H425" s="97"/>
      <c r="I425" s="97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</row>
    <row r="426" spans="1:44" ht="14" x14ac:dyDescent="0.15">
      <c r="A426" s="97"/>
      <c r="B426" s="97"/>
      <c r="C426" s="97"/>
      <c r="D426" s="97"/>
      <c r="E426" s="97"/>
      <c r="F426" s="97"/>
      <c r="G426" s="97"/>
      <c r="H426" s="97"/>
      <c r="I426" s="97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</row>
    <row r="427" spans="1:44" ht="14" x14ac:dyDescent="0.15">
      <c r="A427" s="97"/>
      <c r="B427" s="97"/>
      <c r="C427" s="97"/>
      <c r="D427" s="97"/>
      <c r="E427" s="97"/>
      <c r="F427" s="97"/>
      <c r="G427" s="97"/>
      <c r="H427" s="97"/>
      <c r="I427" s="97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</row>
    <row r="428" spans="1:44" ht="14" x14ac:dyDescent="0.15">
      <c r="A428" s="97"/>
      <c r="B428" s="97"/>
      <c r="C428" s="97"/>
      <c r="D428" s="97"/>
      <c r="E428" s="97"/>
      <c r="F428" s="97"/>
      <c r="G428" s="97"/>
      <c r="H428" s="97"/>
      <c r="I428" s="97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</row>
    <row r="429" spans="1:44" ht="14" x14ac:dyDescent="0.15">
      <c r="A429" s="97"/>
      <c r="B429" s="97"/>
      <c r="C429" s="97"/>
      <c r="D429" s="97"/>
      <c r="E429" s="97"/>
      <c r="F429" s="97"/>
      <c r="G429" s="97"/>
      <c r="H429" s="97"/>
      <c r="I429" s="97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</row>
    <row r="430" spans="1:44" ht="14" x14ac:dyDescent="0.15">
      <c r="A430" s="97"/>
      <c r="B430" s="97"/>
      <c r="C430" s="97"/>
      <c r="D430" s="97"/>
      <c r="E430" s="97"/>
      <c r="F430" s="97"/>
      <c r="G430" s="97"/>
      <c r="H430" s="97"/>
      <c r="I430" s="97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</row>
    <row r="431" spans="1:44" ht="14" x14ac:dyDescent="0.15">
      <c r="A431" s="97"/>
      <c r="B431" s="97"/>
      <c r="C431" s="97"/>
      <c r="D431" s="97"/>
      <c r="E431" s="97"/>
      <c r="F431" s="97"/>
      <c r="G431" s="97"/>
      <c r="H431" s="97"/>
      <c r="I431" s="97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</row>
    <row r="432" spans="1:44" ht="14" x14ac:dyDescent="0.15">
      <c r="A432" s="97"/>
      <c r="B432" s="97"/>
      <c r="C432" s="97"/>
      <c r="D432" s="97"/>
      <c r="E432" s="97"/>
      <c r="F432" s="97"/>
      <c r="G432" s="97"/>
      <c r="H432" s="97"/>
      <c r="I432" s="97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</row>
    <row r="433" spans="1:44" ht="14" x14ac:dyDescent="0.15">
      <c r="A433" s="97"/>
      <c r="B433" s="97"/>
      <c r="C433" s="97"/>
      <c r="D433" s="97"/>
      <c r="E433" s="97"/>
      <c r="F433" s="97"/>
      <c r="G433" s="97"/>
      <c r="H433" s="97"/>
      <c r="I433" s="97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</row>
    <row r="434" spans="1:44" ht="14" x14ac:dyDescent="0.15">
      <c r="A434" s="97"/>
      <c r="B434" s="97"/>
      <c r="C434" s="97"/>
      <c r="D434" s="97"/>
      <c r="E434" s="97"/>
      <c r="F434" s="97"/>
      <c r="G434" s="97"/>
      <c r="H434" s="97"/>
      <c r="I434" s="97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</row>
    <row r="435" spans="1:44" ht="14" x14ac:dyDescent="0.15">
      <c r="A435" s="97"/>
      <c r="B435" s="97"/>
      <c r="C435" s="97"/>
      <c r="D435" s="97"/>
      <c r="E435" s="97"/>
      <c r="F435" s="97"/>
      <c r="G435" s="97"/>
      <c r="H435" s="97"/>
      <c r="I435" s="97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</row>
    <row r="436" spans="1:44" ht="14" x14ac:dyDescent="0.15">
      <c r="A436" s="97"/>
      <c r="B436" s="97"/>
      <c r="C436" s="97"/>
      <c r="D436" s="97"/>
      <c r="E436" s="97"/>
      <c r="F436" s="97"/>
      <c r="G436" s="97"/>
      <c r="H436" s="97"/>
      <c r="I436" s="97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</row>
    <row r="437" spans="1:44" ht="14" x14ac:dyDescent="0.15">
      <c r="A437" s="97"/>
      <c r="B437" s="97"/>
      <c r="C437" s="97"/>
      <c r="D437" s="97"/>
      <c r="E437" s="97"/>
      <c r="F437" s="97"/>
      <c r="G437" s="97"/>
      <c r="H437" s="97"/>
      <c r="I437" s="97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</row>
    <row r="438" spans="1:44" ht="14" x14ac:dyDescent="0.15">
      <c r="A438" s="97"/>
      <c r="B438" s="97"/>
      <c r="C438" s="97"/>
      <c r="D438" s="97"/>
      <c r="E438" s="97"/>
      <c r="F438" s="97"/>
      <c r="G438" s="97"/>
      <c r="H438" s="97"/>
      <c r="I438" s="97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</row>
    <row r="439" spans="1:44" ht="14" x14ac:dyDescent="0.15">
      <c r="A439" s="97"/>
      <c r="B439" s="97"/>
      <c r="C439" s="97"/>
      <c r="D439" s="97"/>
      <c r="E439" s="97"/>
      <c r="F439" s="97"/>
      <c r="G439" s="97"/>
      <c r="H439" s="97"/>
      <c r="I439" s="97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</row>
    <row r="440" spans="1:44" ht="14" x14ac:dyDescent="0.15">
      <c r="A440" s="97"/>
      <c r="B440" s="97"/>
      <c r="C440" s="97"/>
      <c r="D440" s="97"/>
      <c r="E440" s="97"/>
      <c r="F440" s="97"/>
      <c r="G440" s="97"/>
      <c r="H440" s="97"/>
      <c r="I440" s="97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</row>
    <row r="441" spans="1:44" ht="14" x14ac:dyDescent="0.15">
      <c r="A441" s="97"/>
      <c r="B441" s="97"/>
      <c r="C441" s="97"/>
      <c r="D441" s="97"/>
      <c r="E441" s="97"/>
      <c r="F441" s="97"/>
      <c r="G441" s="97"/>
      <c r="H441" s="97"/>
      <c r="I441" s="97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</row>
    <row r="442" spans="1:44" ht="14" x14ac:dyDescent="0.15">
      <c r="A442" s="97"/>
      <c r="B442" s="97"/>
      <c r="C442" s="97"/>
      <c r="D442" s="97"/>
      <c r="E442" s="97"/>
      <c r="F442" s="97"/>
      <c r="G442" s="97"/>
      <c r="H442" s="97"/>
      <c r="I442" s="97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</row>
    <row r="443" spans="1:44" ht="14" x14ac:dyDescent="0.15">
      <c r="A443" s="97"/>
      <c r="B443" s="97"/>
      <c r="C443" s="97"/>
      <c r="D443" s="97"/>
      <c r="E443" s="97"/>
      <c r="F443" s="97"/>
      <c r="G443" s="97"/>
      <c r="H443" s="97"/>
      <c r="I443" s="97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</row>
    <row r="444" spans="1:44" ht="14" x14ac:dyDescent="0.15">
      <c r="A444" s="97"/>
      <c r="B444" s="97"/>
      <c r="C444" s="97"/>
      <c r="D444" s="97"/>
      <c r="E444" s="97"/>
      <c r="F444" s="97"/>
      <c r="G444" s="97"/>
      <c r="H444" s="97"/>
      <c r="I444" s="97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</row>
    <row r="445" spans="1:44" ht="14" x14ac:dyDescent="0.15">
      <c r="A445" s="97"/>
      <c r="B445" s="97"/>
      <c r="C445" s="97"/>
      <c r="D445" s="97"/>
      <c r="E445" s="97"/>
      <c r="F445" s="97"/>
      <c r="G445" s="97"/>
      <c r="H445" s="97"/>
      <c r="I445" s="97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</row>
    <row r="446" spans="1:44" ht="14" x14ac:dyDescent="0.15">
      <c r="A446" s="97"/>
      <c r="B446" s="97"/>
      <c r="C446" s="97"/>
      <c r="D446" s="97"/>
      <c r="E446" s="97"/>
      <c r="F446" s="97"/>
      <c r="G446" s="97"/>
      <c r="H446" s="97"/>
      <c r="I446" s="97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</row>
    <row r="447" spans="1:44" ht="14" x14ac:dyDescent="0.15">
      <c r="A447" s="97"/>
      <c r="B447" s="97"/>
      <c r="C447" s="97"/>
      <c r="D447" s="97"/>
      <c r="E447" s="97"/>
      <c r="F447" s="97"/>
      <c r="G447" s="97"/>
      <c r="H447" s="97"/>
      <c r="I447" s="97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</row>
    <row r="448" spans="1:44" ht="14" x14ac:dyDescent="0.15">
      <c r="A448" s="97"/>
      <c r="B448" s="97"/>
      <c r="C448" s="97"/>
      <c r="D448" s="97"/>
      <c r="E448" s="97"/>
      <c r="F448" s="97"/>
      <c r="G448" s="97"/>
      <c r="H448" s="97"/>
      <c r="I448" s="97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</row>
    <row r="449" spans="1:44" ht="14" x14ac:dyDescent="0.15">
      <c r="A449" s="97"/>
      <c r="B449" s="97"/>
      <c r="C449" s="97"/>
      <c r="D449" s="97"/>
      <c r="E449" s="97"/>
      <c r="F449" s="97"/>
      <c r="G449" s="97"/>
      <c r="H449" s="97"/>
      <c r="I449" s="97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</row>
    <row r="450" spans="1:44" ht="14" x14ac:dyDescent="0.15">
      <c r="A450" s="97"/>
      <c r="B450" s="97"/>
      <c r="C450" s="97"/>
      <c r="D450" s="97"/>
      <c r="E450" s="97"/>
      <c r="F450" s="97"/>
      <c r="G450" s="97"/>
      <c r="H450" s="97"/>
      <c r="I450" s="97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</row>
    <row r="451" spans="1:44" ht="14" x14ac:dyDescent="0.15">
      <c r="A451" s="97"/>
      <c r="B451" s="97"/>
      <c r="C451" s="97"/>
      <c r="D451" s="97"/>
      <c r="E451" s="97"/>
      <c r="F451" s="97"/>
      <c r="G451" s="97"/>
      <c r="H451" s="97"/>
      <c r="I451" s="97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</row>
    <row r="452" spans="1:44" ht="14" x14ac:dyDescent="0.15">
      <c r="A452" s="97"/>
      <c r="B452" s="97"/>
      <c r="C452" s="97"/>
      <c r="D452" s="97"/>
      <c r="E452" s="97"/>
      <c r="F452" s="97"/>
      <c r="G452" s="97"/>
      <c r="H452" s="97"/>
      <c r="I452" s="97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</row>
    <row r="453" spans="1:44" ht="14" x14ac:dyDescent="0.15">
      <c r="A453" s="97"/>
      <c r="B453" s="97"/>
      <c r="C453" s="97"/>
      <c r="D453" s="97"/>
      <c r="E453" s="97"/>
      <c r="F453" s="97"/>
      <c r="G453" s="97"/>
      <c r="H453" s="97"/>
      <c r="I453" s="97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</row>
    <row r="454" spans="1:44" ht="14" x14ac:dyDescent="0.15">
      <c r="A454" s="97"/>
      <c r="B454" s="97"/>
      <c r="C454" s="97"/>
      <c r="D454" s="97"/>
      <c r="E454" s="97"/>
      <c r="F454" s="97"/>
      <c r="G454" s="97"/>
      <c r="H454" s="97"/>
      <c r="I454" s="97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</row>
    <row r="455" spans="1:44" ht="14" x14ac:dyDescent="0.15">
      <c r="A455" s="97"/>
      <c r="B455" s="97"/>
      <c r="C455" s="97"/>
      <c r="D455" s="97"/>
      <c r="E455" s="97"/>
      <c r="F455" s="97"/>
      <c r="G455" s="97"/>
      <c r="H455" s="97"/>
      <c r="I455" s="97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</row>
    <row r="456" spans="1:44" ht="14" x14ac:dyDescent="0.15">
      <c r="A456" s="97"/>
      <c r="B456" s="97"/>
      <c r="C456" s="97"/>
      <c r="D456" s="97"/>
      <c r="E456" s="97"/>
      <c r="F456" s="97"/>
      <c r="G456" s="97"/>
      <c r="H456" s="97"/>
      <c r="I456" s="97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</row>
    <row r="457" spans="1:44" ht="14" x14ac:dyDescent="0.15">
      <c r="A457" s="97"/>
      <c r="B457" s="97"/>
      <c r="C457" s="97"/>
      <c r="D457" s="97"/>
      <c r="E457" s="97"/>
      <c r="F457" s="97"/>
      <c r="G457" s="97"/>
      <c r="H457" s="97"/>
      <c r="I457" s="97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</row>
    <row r="458" spans="1:44" ht="14" x14ac:dyDescent="0.15">
      <c r="A458" s="97"/>
      <c r="B458" s="97"/>
      <c r="C458" s="97"/>
      <c r="D458" s="97"/>
      <c r="E458" s="97"/>
      <c r="F458" s="97"/>
      <c r="G458" s="97"/>
      <c r="H458" s="97"/>
      <c r="I458" s="97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</row>
    <row r="459" spans="1:44" ht="14" x14ac:dyDescent="0.15">
      <c r="A459" s="97"/>
      <c r="B459" s="97"/>
      <c r="C459" s="97"/>
      <c r="D459" s="97"/>
      <c r="E459" s="97"/>
      <c r="F459" s="97"/>
      <c r="G459" s="97"/>
      <c r="H459" s="97"/>
      <c r="I459" s="97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</row>
    <row r="460" spans="1:44" ht="14" x14ac:dyDescent="0.15">
      <c r="A460" s="97"/>
      <c r="B460" s="97"/>
      <c r="C460" s="97"/>
      <c r="D460" s="97"/>
      <c r="E460" s="97"/>
      <c r="F460" s="97"/>
      <c r="G460" s="97"/>
      <c r="H460" s="97"/>
      <c r="I460" s="97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</row>
    <row r="461" spans="1:44" ht="14" x14ac:dyDescent="0.15">
      <c r="A461" s="97"/>
      <c r="B461" s="97"/>
      <c r="C461" s="97"/>
      <c r="D461" s="97"/>
      <c r="E461" s="97"/>
      <c r="F461" s="97"/>
      <c r="G461" s="97"/>
      <c r="H461" s="97"/>
      <c r="I461" s="97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</row>
    <row r="462" spans="1:44" ht="14" x14ac:dyDescent="0.15">
      <c r="A462" s="97"/>
      <c r="B462" s="97"/>
      <c r="C462" s="97"/>
      <c r="D462" s="97"/>
      <c r="E462" s="97"/>
      <c r="F462" s="97"/>
      <c r="G462" s="97"/>
      <c r="H462" s="97"/>
      <c r="I462" s="97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</row>
    <row r="463" spans="1:44" ht="14" x14ac:dyDescent="0.15">
      <c r="A463" s="97"/>
      <c r="B463" s="97"/>
      <c r="C463" s="97"/>
      <c r="D463" s="97"/>
      <c r="E463" s="97"/>
      <c r="F463" s="97"/>
      <c r="G463" s="97"/>
      <c r="H463" s="97"/>
      <c r="I463" s="97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</row>
    <row r="464" spans="1:44" ht="14" x14ac:dyDescent="0.15">
      <c r="A464" s="97"/>
      <c r="B464" s="97"/>
      <c r="C464" s="97"/>
      <c r="D464" s="97"/>
      <c r="E464" s="97"/>
      <c r="F464" s="97"/>
      <c r="G464" s="97"/>
      <c r="H464" s="97"/>
      <c r="I464" s="97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</row>
    <row r="465" spans="1:44" ht="14" x14ac:dyDescent="0.15">
      <c r="A465" s="97"/>
      <c r="B465" s="97"/>
      <c r="C465" s="97"/>
      <c r="D465" s="97"/>
      <c r="E465" s="97"/>
      <c r="F465" s="97"/>
      <c r="G465" s="97"/>
      <c r="H465" s="97"/>
      <c r="I465" s="97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</row>
    <row r="466" spans="1:44" ht="14" x14ac:dyDescent="0.15">
      <c r="A466" s="97"/>
      <c r="B466" s="97"/>
      <c r="C466" s="97"/>
      <c r="D466" s="97"/>
      <c r="E466" s="97"/>
      <c r="F466" s="97"/>
      <c r="G466" s="97"/>
      <c r="H466" s="97"/>
      <c r="I466" s="97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</row>
    <row r="467" spans="1:44" ht="14" x14ac:dyDescent="0.15">
      <c r="A467" s="97"/>
      <c r="B467" s="97"/>
      <c r="C467" s="97"/>
      <c r="D467" s="97"/>
      <c r="E467" s="97"/>
      <c r="F467" s="97"/>
      <c r="G467" s="97"/>
      <c r="H467" s="97"/>
      <c r="I467" s="97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</row>
    <row r="468" spans="1:44" ht="14" x14ac:dyDescent="0.15">
      <c r="A468" s="97"/>
      <c r="B468" s="97"/>
      <c r="C468" s="97"/>
      <c r="D468" s="97"/>
      <c r="E468" s="97"/>
      <c r="F468" s="97"/>
      <c r="G468" s="97"/>
      <c r="H468" s="97"/>
      <c r="I468" s="97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</row>
    <row r="469" spans="1:44" ht="14" x14ac:dyDescent="0.15">
      <c r="A469" s="97"/>
      <c r="B469" s="97"/>
      <c r="C469" s="97"/>
      <c r="D469" s="97"/>
      <c r="E469" s="97"/>
      <c r="F469" s="97"/>
      <c r="G469" s="97"/>
      <c r="H469" s="97"/>
      <c r="I469" s="97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</row>
    <row r="470" spans="1:44" ht="14" x14ac:dyDescent="0.15">
      <c r="A470" s="97"/>
      <c r="B470" s="97"/>
      <c r="C470" s="97"/>
      <c r="D470" s="97"/>
      <c r="E470" s="97"/>
      <c r="F470" s="97"/>
      <c r="G470" s="97"/>
      <c r="H470" s="97"/>
      <c r="I470" s="97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</row>
    <row r="471" spans="1:44" ht="14" x14ac:dyDescent="0.15">
      <c r="A471" s="97"/>
      <c r="B471" s="97"/>
      <c r="C471" s="97"/>
      <c r="D471" s="97"/>
      <c r="E471" s="97"/>
      <c r="F471" s="97"/>
      <c r="G471" s="97"/>
      <c r="H471" s="97"/>
      <c r="I471" s="97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</row>
    <row r="472" spans="1:44" ht="14" x14ac:dyDescent="0.15">
      <c r="A472" s="97"/>
      <c r="B472" s="97"/>
      <c r="C472" s="97"/>
      <c r="D472" s="97"/>
      <c r="E472" s="97"/>
      <c r="F472" s="97"/>
      <c r="G472" s="97"/>
      <c r="H472" s="97"/>
      <c r="I472" s="97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</row>
    <row r="473" spans="1:44" ht="14" x14ac:dyDescent="0.15">
      <c r="A473" s="97"/>
      <c r="B473" s="97"/>
      <c r="C473" s="97"/>
      <c r="D473" s="97"/>
      <c r="E473" s="97"/>
      <c r="F473" s="97"/>
      <c r="G473" s="97"/>
      <c r="H473" s="97"/>
      <c r="I473" s="97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</row>
    <row r="474" spans="1:44" ht="14" x14ac:dyDescent="0.15">
      <c r="A474" s="97"/>
      <c r="B474" s="97"/>
      <c r="C474" s="97"/>
      <c r="D474" s="97"/>
      <c r="E474" s="97"/>
      <c r="F474" s="97"/>
      <c r="G474" s="97"/>
      <c r="H474" s="97"/>
      <c r="I474" s="97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</row>
    <row r="475" spans="1:44" ht="14" x14ac:dyDescent="0.15">
      <c r="A475" s="97"/>
      <c r="B475" s="97"/>
      <c r="C475" s="97"/>
      <c r="D475" s="97"/>
      <c r="E475" s="97"/>
      <c r="F475" s="97"/>
      <c r="G475" s="97"/>
      <c r="H475" s="97"/>
      <c r="I475" s="97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</row>
    <row r="476" spans="1:44" ht="14" x14ac:dyDescent="0.15">
      <c r="A476" s="97"/>
      <c r="B476" s="97"/>
      <c r="C476" s="97"/>
      <c r="D476" s="97"/>
      <c r="E476" s="97"/>
      <c r="F476" s="97"/>
      <c r="G476" s="97"/>
      <c r="H476" s="97"/>
      <c r="I476" s="97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</row>
    <row r="477" spans="1:44" ht="14" x14ac:dyDescent="0.15">
      <c r="A477" s="97"/>
      <c r="B477" s="97"/>
      <c r="C477" s="97"/>
      <c r="D477" s="97"/>
      <c r="E477" s="97"/>
      <c r="F477" s="97"/>
      <c r="G477" s="97"/>
      <c r="H477" s="97"/>
      <c r="I477" s="97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</row>
    <row r="478" spans="1:44" ht="14" x14ac:dyDescent="0.15">
      <c r="A478" s="97"/>
      <c r="B478" s="97"/>
      <c r="C478" s="97"/>
      <c r="D478" s="97"/>
      <c r="E478" s="97"/>
      <c r="F478" s="97"/>
      <c r="G478" s="97"/>
      <c r="H478" s="97"/>
      <c r="I478" s="97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</row>
    <row r="479" spans="1:44" ht="14" x14ac:dyDescent="0.15">
      <c r="A479" s="97"/>
      <c r="B479" s="97"/>
      <c r="C479" s="97"/>
      <c r="D479" s="97"/>
      <c r="E479" s="97"/>
      <c r="F479" s="97"/>
      <c r="G479" s="97"/>
      <c r="H479" s="97"/>
      <c r="I479" s="97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</row>
    <row r="480" spans="1:44" ht="14" x14ac:dyDescent="0.15">
      <c r="A480" s="97"/>
      <c r="B480" s="97"/>
      <c r="C480" s="97"/>
      <c r="D480" s="97"/>
      <c r="E480" s="97"/>
      <c r="F480" s="97"/>
      <c r="G480" s="97"/>
      <c r="H480" s="97"/>
      <c r="I480" s="97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</row>
    <row r="481" spans="1:44" ht="14" x14ac:dyDescent="0.15">
      <c r="A481" s="97"/>
      <c r="B481" s="97"/>
      <c r="C481" s="97"/>
      <c r="D481" s="97"/>
      <c r="E481" s="97"/>
      <c r="F481" s="97"/>
      <c r="G481" s="97"/>
      <c r="H481" s="97"/>
      <c r="I481" s="97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</row>
    <row r="482" spans="1:44" ht="14" x14ac:dyDescent="0.15">
      <c r="A482" s="97"/>
      <c r="B482" s="97"/>
      <c r="C482" s="97"/>
      <c r="D482" s="97"/>
      <c r="E482" s="97"/>
      <c r="F482" s="97"/>
      <c r="G482" s="97"/>
      <c r="H482" s="97"/>
      <c r="I482" s="97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</row>
    <row r="483" spans="1:44" ht="14" x14ac:dyDescent="0.15">
      <c r="A483" s="97"/>
      <c r="B483" s="97"/>
      <c r="C483" s="97"/>
      <c r="D483" s="97"/>
      <c r="E483" s="97"/>
      <c r="F483" s="97"/>
      <c r="G483" s="97"/>
      <c r="H483" s="97"/>
      <c r="I483" s="97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</row>
    <row r="484" spans="1:44" ht="14" x14ac:dyDescent="0.15">
      <c r="A484" s="97"/>
      <c r="B484" s="97"/>
      <c r="C484" s="97"/>
      <c r="D484" s="97"/>
      <c r="E484" s="97"/>
      <c r="F484" s="97"/>
      <c r="G484" s="97"/>
      <c r="H484" s="97"/>
      <c r="I484" s="97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</row>
    <row r="485" spans="1:44" ht="14" x14ac:dyDescent="0.15">
      <c r="A485" s="97"/>
      <c r="B485" s="97"/>
      <c r="C485" s="97"/>
      <c r="D485" s="97"/>
      <c r="E485" s="97"/>
      <c r="F485" s="97"/>
      <c r="G485" s="97"/>
      <c r="H485" s="97"/>
      <c r="I485" s="97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</row>
  </sheetData>
  <sheetProtection algorithmName="SHA-512" hashValue="OU2yJg4uvAmUYToRj+dVzvC72bpizYtMjGl091pwBsnuMzwfZRrHcOd2yG8vOxCPfx+F6lWN9Gjbkto7ILccig==" saltValue="7XOggMGV7S/g66YidugH0Q==" spinCount="100000" sheet="1" objects="1" scenarios="1"/>
  <phoneticPr fontId="5" type="noConversion"/>
  <pageMargins left="0.75" right="0.75" top="1" bottom="1" header="0.5" footer="0.5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AR485"/>
  <sheetViews>
    <sheetView workbookViewId="0"/>
  </sheetViews>
  <sheetFormatPr baseColWidth="10" defaultRowHeight="13" x14ac:dyDescent="0.15"/>
  <cols>
    <col min="1" max="1" width="17.5" style="15" customWidth="1"/>
    <col min="2" max="2" width="13.33203125" style="15" customWidth="1"/>
    <col min="3" max="7" width="12.1640625" style="15" customWidth="1"/>
    <col min="8" max="8" width="12.1640625" style="15" hidden="1" customWidth="1"/>
    <col min="9" max="9" width="12.1640625" style="15" customWidth="1"/>
    <col min="10" max="16384" width="10.83203125" style="15"/>
  </cols>
  <sheetData>
    <row r="1" spans="1:44" ht="14" x14ac:dyDescent="0.15">
      <c r="A1" s="97" t="s">
        <v>24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</row>
    <row r="2" spans="1:44" ht="14" x14ac:dyDescent="0.15">
      <c r="A2" s="98" t="s">
        <v>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</row>
    <row r="3" spans="1:44" ht="15" thickBot="1" x14ac:dyDescent="0.2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</row>
    <row r="4" spans="1:44" ht="14" x14ac:dyDescent="0.15">
      <c r="A4" s="99" t="s">
        <v>25</v>
      </c>
      <c r="B4" s="100"/>
      <c r="C4" s="100"/>
      <c r="D4" s="100"/>
      <c r="E4" s="100"/>
      <c r="F4" s="100"/>
      <c r="G4" s="100"/>
      <c r="H4" s="100"/>
      <c r="I4" s="101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</row>
    <row r="5" spans="1:44" ht="14" x14ac:dyDescent="0.15">
      <c r="A5" s="102" t="s">
        <v>8</v>
      </c>
      <c r="B5" s="103"/>
      <c r="C5" s="115">
        <v>2265</v>
      </c>
      <c r="D5" s="103"/>
      <c r="E5" s="103"/>
      <c r="F5" s="103"/>
      <c r="G5" s="103"/>
      <c r="H5" s="103"/>
      <c r="I5" s="104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</row>
    <row r="6" spans="1:44" ht="14" x14ac:dyDescent="0.15">
      <c r="A6" s="102"/>
      <c r="B6" s="103"/>
      <c r="C6" s="103"/>
      <c r="D6" s="103"/>
      <c r="E6" s="103"/>
      <c r="F6" s="103"/>
      <c r="G6" s="103"/>
      <c r="H6" s="103"/>
      <c r="I6" s="104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</row>
    <row r="7" spans="1:44" ht="30" x14ac:dyDescent="0.15">
      <c r="A7" s="198" t="s">
        <v>1</v>
      </c>
      <c r="B7" s="199" t="s">
        <v>22</v>
      </c>
      <c r="C7" s="201" t="s">
        <v>19</v>
      </c>
      <c r="D7" s="201" t="s">
        <v>104</v>
      </c>
      <c r="E7" s="200" t="s">
        <v>105</v>
      </c>
      <c r="F7" s="200" t="s">
        <v>20</v>
      </c>
      <c r="G7" s="201" t="s">
        <v>151</v>
      </c>
      <c r="H7" s="202" t="s">
        <v>21</v>
      </c>
      <c r="I7" s="206" t="s">
        <v>106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</row>
    <row r="8" spans="1:44" ht="15" thickBot="1" x14ac:dyDescent="0.2">
      <c r="A8" s="116" t="str">
        <f>'Tariffs 2016'!D2</f>
        <v>Aurora</v>
      </c>
      <c r="B8" s="117">
        <f>'Tariffs 2016'!G2</f>
        <v>41090</v>
      </c>
      <c r="C8" s="118">
        <f>91*'Tariffs 2016'!M2/100</f>
        <v>76.485500000000002</v>
      </c>
      <c r="D8" s="118">
        <f>C5*'Tariffs 2016'!N2/100</f>
        <v>536.80499999999995</v>
      </c>
      <c r="E8" s="118">
        <v>0</v>
      </c>
      <c r="F8" s="118">
        <v>0</v>
      </c>
      <c r="G8" s="118">
        <f>SUM(C8:F8)</f>
        <v>613.29049999999995</v>
      </c>
      <c r="H8" s="119">
        <f>G8*4</f>
        <v>2453.1619999999998</v>
      </c>
      <c r="I8" s="207">
        <f>H8*1.1</f>
        <v>2698.4782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</row>
    <row r="9" spans="1:44" s="105" customFormat="1" ht="14" x14ac:dyDescent="0.15"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</row>
    <row r="10" spans="1:44" s="105" customFormat="1" ht="15" thickBot="1" x14ac:dyDescent="0.2"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</row>
    <row r="11" spans="1:44" ht="14" x14ac:dyDescent="0.15">
      <c r="A11" s="99" t="s">
        <v>98</v>
      </c>
      <c r="B11" s="100"/>
      <c r="C11" s="100"/>
      <c r="D11" s="100"/>
      <c r="E11" s="100"/>
      <c r="F11" s="100"/>
      <c r="G11" s="100"/>
      <c r="H11" s="100"/>
      <c r="I11" s="101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</row>
    <row r="12" spans="1:44" ht="14" x14ac:dyDescent="0.15">
      <c r="A12" s="102" t="s">
        <v>8</v>
      </c>
      <c r="B12" s="103"/>
      <c r="C12" s="115">
        <v>2265</v>
      </c>
      <c r="D12" s="103"/>
      <c r="E12" s="103"/>
      <c r="F12" s="103"/>
      <c r="G12" s="103"/>
      <c r="H12" s="103"/>
      <c r="I12" s="104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</row>
    <row r="13" spans="1:44" ht="14" x14ac:dyDescent="0.15">
      <c r="A13" s="102" t="s">
        <v>112</v>
      </c>
      <c r="B13" s="103"/>
      <c r="C13" s="110">
        <v>0.6</v>
      </c>
      <c r="D13" s="103"/>
      <c r="E13" s="103"/>
      <c r="F13" s="103"/>
      <c r="G13" s="103"/>
      <c r="H13" s="103"/>
      <c r="I13" s="104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</row>
    <row r="14" spans="1:44" ht="14" x14ac:dyDescent="0.15">
      <c r="A14" s="102" t="s">
        <v>97</v>
      </c>
      <c r="B14" s="103"/>
      <c r="C14" s="110">
        <v>0.4</v>
      </c>
      <c r="D14" s="103"/>
      <c r="E14" s="103"/>
      <c r="F14" s="103"/>
      <c r="G14" s="103"/>
      <c r="H14" s="103"/>
      <c r="I14" s="104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</row>
    <row r="15" spans="1:44" ht="14" x14ac:dyDescent="0.15">
      <c r="A15" s="102"/>
      <c r="B15" s="103"/>
      <c r="C15" s="103"/>
      <c r="D15" s="103"/>
      <c r="E15" s="103"/>
      <c r="F15" s="103"/>
      <c r="G15" s="103"/>
      <c r="H15" s="103"/>
      <c r="I15" s="104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</row>
    <row r="16" spans="1:44" ht="30" x14ac:dyDescent="0.15">
      <c r="A16" s="198" t="s">
        <v>1</v>
      </c>
      <c r="B16" s="199" t="s">
        <v>22</v>
      </c>
      <c r="C16" s="201" t="s">
        <v>19</v>
      </c>
      <c r="D16" s="201" t="s">
        <v>104</v>
      </c>
      <c r="E16" s="200" t="s">
        <v>20</v>
      </c>
      <c r="F16" s="200" t="s">
        <v>95</v>
      </c>
      <c r="G16" s="201" t="s">
        <v>151</v>
      </c>
      <c r="H16" s="202" t="s">
        <v>21</v>
      </c>
      <c r="I16" s="206" t="s">
        <v>106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</row>
    <row r="17" spans="1:44" ht="15" thickBot="1" x14ac:dyDescent="0.2">
      <c r="A17" s="116" t="str">
        <f>'Tariffs 2016'!K3</f>
        <v>Aurora Energy</v>
      </c>
      <c r="B17" s="117">
        <f>'Tariffs 2016'!G3</f>
        <v>41090</v>
      </c>
      <c r="C17" s="118">
        <f>91*'Tariffs 2016'!M3/100</f>
        <v>91.300300000000007</v>
      </c>
      <c r="D17" s="118">
        <f>(C12*C13)*'Tariffs 2016'!N3/100</f>
        <v>322.08299999999997</v>
      </c>
      <c r="E17" s="118">
        <v>0</v>
      </c>
      <c r="F17" s="118">
        <f>(C12*C14)*'Tariffs 2016'!W3/100</f>
        <v>129.4674</v>
      </c>
      <c r="G17" s="118">
        <f>SUM(C17:F17)</f>
        <v>542.85069999999996</v>
      </c>
      <c r="H17" s="119">
        <f>G17*4</f>
        <v>2171.4027999999998</v>
      </c>
      <c r="I17" s="207">
        <f>H17*1.1</f>
        <v>2388.5430799999999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</row>
    <row r="18" spans="1:44" s="105" customFormat="1" ht="13" customHeight="1" x14ac:dyDescent="0.15"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</row>
    <row r="19" spans="1:44" s="105" customFormat="1" ht="15" thickBot="1" x14ac:dyDescent="0.2"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</row>
    <row r="20" spans="1:44" ht="14" x14ac:dyDescent="0.15">
      <c r="A20" s="99" t="s">
        <v>23</v>
      </c>
      <c r="B20" s="100"/>
      <c r="C20" s="100"/>
      <c r="D20" s="106"/>
      <c r="E20" s="106"/>
      <c r="F20" s="106"/>
      <c r="G20" s="107"/>
      <c r="H20" s="100"/>
      <c r="I20" s="101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</row>
    <row r="21" spans="1:44" ht="14" x14ac:dyDescent="0.15">
      <c r="A21" s="102" t="s">
        <v>202</v>
      </c>
      <c r="B21" s="103"/>
      <c r="C21" s="115">
        <v>2265</v>
      </c>
      <c r="D21" s="108"/>
      <c r="E21" s="108"/>
      <c r="F21" s="108"/>
      <c r="G21" s="109"/>
      <c r="H21" s="103"/>
      <c r="I21" s="104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</row>
    <row r="22" spans="1:44" ht="14" x14ac:dyDescent="0.15">
      <c r="A22" s="102" t="s">
        <v>112</v>
      </c>
      <c r="B22" s="103"/>
      <c r="C22" s="110">
        <v>0.4</v>
      </c>
      <c r="D22" s="108"/>
      <c r="E22" s="108"/>
      <c r="F22" s="108"/>
      <c r="G22" s="109"/>
      <c r="H22" s="103"/>
      <c r="I22" s="104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</row>
    <row r="23" spans="1:44" ht="14" x14ac:dyDescent="0.15">
      <c r="A23" s="102" t="s">
        <v>6</v>
      </c>
      <c r="B23" s="103"/>
      <c r="C23" s="110">
        <v>0.3</v>
      </c>
      <c r="D23" s="108"/>
      <c r="E23" s="108"/>
      <c r="F23" s="108"/>
      <c r="G23" s="109"/>
      <c r="H23" s="103"/>
      <c r="I23" s="104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</row>
    <row r="24" spans="1:44" ht="14" x14ac:dyDescent="0.15">
      <c r="A24" s="102" t="s">
        <v>7</v>
      </c>
      <c r="B24" s="103"/>
      <c r="C24" s="110">
        <v>0.3</v>
      </c>
      <c r="D24" s="108"/>
      <c r="E24" s="108"/>
      <c r="F24" s="108"/>
      <c r="G24" s="109"/>
      <c r="H24" s="103"/>
      <c r="I24" s="104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</row>
    <row r="25" spans="1:44" ht="14" x14ac:dyDescent="0.15">
      <c r="A25" s="102"/>
      <c r="B25" s="103"/>
      <c r="C25" s="108"/>
      <c r="D25" s="108"/>
      <c r="E25" s="108"/>
      <c r="F25" s="108"/>
      <c r="G25" s="109"/>
      <c r="H25" s="103"/>
      <c r="I25" s="104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</row>
    <row r="26" spans="1:44" ht="30" x14ac:dyDescent="0.15">
      <c r="A26" s="198" t="s">
        <v>1</v>
      </c>
      <c r="B26" s="199" t="s">
        <v>22</v>
      </c>
      <c r="C26" s="201" t="s">
        <v>19</v>
      </c>
      <c r="D26" s="201" t="s">
        <v>104</v>
      </c>
      <c r="E26" s="200" t="s">
        <v>95</v>
      </c>
      <c r="F26" s="200" t="s">
        <v>96</v>
      </c>
      <c r="G26" s="201" t="s">
        <v>151</v>
      </c>
      <c r="H26" s="202" t="s">
        <v>21</v>
      </c>
      <c r="I26" s="206" t="s">
        <v>106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</row>
    <row r="27" spans="1:44" s="13" customFormat="1" ht="15" thickBot="1" x14ac:dyDescent="0.2">
      <c r="A27" s="55" t="str">
        <f>'Tariffs 2016'!K4</f>
        <v>Aurora Energy</v>
      </c>
      <c r="B27" s="111">
        <f>'Tariffs 2016'!G4</f>
        <v>41090</v>
      </c>
      <c r="C27" s="112">
        <f>91*'Tariffs 2016'!M4/100</f>
        <v>110.07359999999998</v>
      </c>
      <c r="D27" s="112">
        <f>(C21*C22)*'Tariffs 2016'!N4/100</f>
        <v>214.72200000000001</v>
      </c>
      <c r="E27" s="112">
        <f>(C21*C23)*'Tariffs 2016'!W4/100</f>
        <v>97.100549999999998</v>
      </c>
      <c r="F27" s="112">
        <f>(C21*C24)*'Tariffs 2016'!AE4/100</f>
        <v>73.657799999999995</v>
      </c>
      <c r="G27" s="112">
        <f>SUM(C27:F27)</f>
        <v>495.55394999999999</v>
      </c>
      <c r="H27" s="113">
        <f>G27*4</f>
        <v>1982.2157999999999</v>
      </c>
      <c r="I27" s="207">
        <f>H27*1.1</f>
        <v>2180.4373800000003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</row>
    <row r="28" spans="1:44" s="105" customFormat="1" ht="15" thickBot="1" x14ac:dyDescent="0.2"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</row>
    <row r="29" spans="1:44" ht="14" x14ac:dyDescent="0.15">
      <c r="A29" s="99" t="s">
        <v>94</v>
      </c>
      <c r="B29" s="100"/>
      <c r="C29" s="100"/>
      <c r="D29" s="100"/>
      <c r="E29" s="100"/>
      <c r="F29" s="100"/>
      <c r="G29" s="100"/>
      <c r="H29" s="100"/>
      <c r="I29" s="101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</row>
    <row r="30" spans="1:44" ht="14" x14ac:dyDescent="0.15">
      <c r="A30" s="102" t="s">
        <v>8</v>
      </c>
      <c r="B30" s="103"/>
      <c r="C30" s="115">
        <v>2265</v>
      </c>
      <c r="D30" s="103"/>
      <c r="E30" s="103"/>
      <c r="F30" s="103"/>
      <c r="G30" s="103"/>
      <c r="H30" s="103"/>
      <c r="I30" s="104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</row>
    <row r="31" spans="1:44" ht="14" x14ac:dyDescent="0.15">
      <c r="A31" s="102" t="s">
        <v>112</v>
      </c>
      <c r="B31" s="103"/>
      <c r="C31" s="110">
        <v>0.6</v>
      </c>
      <c r="D31" s="103"/>
      <c r="E31" s="103"/>
      <c r="F31" s="103"/>
      <c r="G31" s="103"/>
      <c r="H31" s="103"/>
      <c r="I31" s="104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</row>
    <row r="32" spans="1:44" ht="14" x14ac:dyDescent="0.15">
      <c r="A32" s="102" t="s">
        <v>80</v>
      </c>
      <c r="B32" s="103"/>
      <c r="C32" s="110">
        <v>0.4</v>
      </c>
      <c r="D32" s="103"/>
      <c r="E32" s="103"/>
      <c r="F32" s="103"/>
      <c r="G32" s="103"/>
      <c r="H32" s="103"/>
      <c r="I32" s="104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</row>
    <row r="33" spans="1:44" ht="14" x14ac:dyDescent="0.15">
      <c r="A33" s="102"/>
      <c r="B33" s="103"/>
      <c r="C33" s="103"/>
      <c r="D33" s="103"/>
      <c r="E33" s="103"/>
      <c r="F33" s="103"/>
      <c r="G33" s="103"/>
      <c r="H33" s="103"/>
      <c r="I33" s="104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</row>
    <row r="34" spans="1:44" ht="30" x14ac:dyDescent="0.15">
      <c r="A34" s="198" t="s">
        <v>1</v>
      </c>
      <c r="B34" s="200" t="s">
        <v>22</v>
      </c>
      <c r="C34" s="201" t="s">
        <v>19</v>
      </c>
      <c r="D34" s="201" t="s">
        <v>107</v>
      </c>
      <c r="E34" s="200" t="s">
        <v>20</v>
      </c>
      <c r="F34" s="201" t="s">
        <v>108</v>
      </c>
      <c r="G34" s="201" t="s">
        <v>151</v>
      </c>
      <c r="H34" s="202" t="s">
        <v>21</v>
      </c>
      <c r="I34" s="206" t="s">
        <v>109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</row>
    <row r="35" spans="1:44" ht="15" thickBot="1" x14ac:dyDescent="0.2">
      <c r="A35" s="116" t="str">
        <f>'Tariffs 2016'!K5</f>
        <v>Aurora Energy</v>
      </c>
      <c r="B35" s="117">
        <f>'Tariffs 2016'!G5</f>
        <v>41090</v>
      </c>
      <c r="C35" s="118">
        <f>91*'Tariffs 2016'!M5/100</f>
        <v>85.230599999999995</v>
      </c>
      <c r="D35" s="118">
        <f>(C30*C31)*'Tariffs 2016'!N5/100</f>
        <v>386.77139999999997</v>
      </c>
      <c r="E35" s="118">
        <v>0</v>
      </c>
      <c r="F35" s="118">
        <f>(C30*C32)*'Tariffs 2016'!W5/100</f>
        <v>120.045</v>
      </c>
      <c r="G35" s="118">
        <f>SUM(C35:F35)</f>
        <v>592.04699999999991</v>
      </c>
      <c r="H35" s="119">
        <f>G35*4</f>
        <v>2368.1879999999996</v>
      </c>
      <c r="I35" s="207">
        <f>H35*1.1</f>
        <v>2605.0067999999997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</row>
    <row r="36" spans="1:44" ht="14" x14ac:dyDescent="0.15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</row>
    <row r="37" spans="1:44" ht="14" x14ac:dyDescent="0.15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</row>
    <row r="38" spans="1:44" ht="14" x14ac:dyDescent="0.15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</row>
    <row r="39" spans="1:44" ht="14" x14ac:dyDescent="0.15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</row>
    <row r="40" spans="1:44" ht="14" x14ac:dyDescent="0.15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</row>
    <row r="41" spans="1:44" ht="14" x14ac:dyDescent="0.15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</row>
    <row r="42" spans="1:44" ht="14" x14ac:dyDescent="0.1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</row>
    <row r="43" spans="1:44" ht="14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</row>
    <row r="44" spans="1:44" ht="14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</row>
    <row r="45" spans="1:44" ht="14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</row>
    <row r="46" spans="1:44" ht="14" x14ac:dyDescent="0.1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</row>
    <row r="47" spans="1:44" ht="14" x14ac:dyDescent="0.1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</row>
    <row r="48" spans="1:44" ht="14" x14ac:dyDescent="0.1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</row>
    <row r="49" spans="1:44" ht="14" x14ac:dyDescent="0.1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</row>
    <row r="50" spans="1:44" ht="14" x14ac:dyDescent="0.1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</row>
    <row r="51" spans="1:44" ht="14" x14ac:dyDescent="0.1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</row>
    <row r="52" spans="1:44" ht="14" x14ac:dyDescent="0.1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</row>
    <row r="53" spans="1:44" ht="14" x14ac:dyDescent="0.1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</row>
    <row r="54" spans="1:44" ht="14" x14ac:dyDescent="0.1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</row>
    <row r="55" spans="1:44" ht="14" x14ac:dyDescent="0.1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</row>
    <row r="56" spans="1:44" ht="14" x14ac:dyDescent="0.1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</row>
    <row r="57" spans="1:44" ht="14" x14ac:dyDescent="0.1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</row>
    <row r="58" spans="1:44" ht="14" x14ac:dyDescent="0.1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</row>
    <row r="59" spans="1:44" ht="14" x14ac:dyDescent="0.1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</row>
    <row r="60" spans="1:44" ht="14" x14ac:dyDescent="0.1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</row>
    <row r="61" spans="1:44" ht="14" x14ac:dyDescent="0.1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</row>
    <row r="62" spans="1:44" ht="14" x14ac:dyDescent="0.1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</row>
    <row r="63" spans="1:44" ht="14" x14ac:dyDescent="0.1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</row>
    <row r="64" spans="1:44" ht="14" x14ac:dyDescent="0.1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</row>
    <row r="65" spans="1:44" ht="14" x14ac:dyDescent="0.1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</row>
    <row r="66" spans="1:44" ht="14" x14ac:dyDescent="0.1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</row>
    <row r="67" spans="1:44" ht="14" x14ac:dyDescent="0.1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</row>
    <row r="68" spans="1:44" ht="14" x14ac:dyDescent="0.1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</row>
    <row r="69" spans="1:44" ht="14" x14ac:dyDescent="0.1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</row>
    <row r="70" spans="1:44" ht="14" x14ac:dyDescent="0.1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</row>
    <row r="71" spans="1:44" ht="14" x14ac:dyDescent="0.1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</row>
    <row r="72" spans="1:44" ht="14" x14ac:dyDescent="0.1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</row>
    <row r="73" spans="1:44" ht="14" x14ac:dyDescent="0.1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</row>
    <row r="74" spans="1:44" ht="14" x14ac:dyDescent="0.1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</row>
    <row r="75" spans="1:44" ht="14" x14ac:dyDescent="0.1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</row>
    <row r="76" spans="1:44" ht="14" x14ac:dyDescent="0.1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</row>
    <row r="77" spans="1:44" ht="14" x14ac:dyDescent="0.1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</row>
    <row r="78" spans="1:44" ht="14" x14ac:dyDescent="0.1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</row>
    <row r="79" spans="1:44" ht="14" x14ac:dyDescent="0.1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</row>
    <row r="80" spans="1:44" ht="14" x14ac:dyDescent="0.1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</row>
    <row r="81" spans="1:44" ht="14" x14ac:dyDescent="0.1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</row>
    <row r="82" spans="1:44" ht="14" x14ac:dyDescent="0.1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</row>
    <row r="83" spans="1:44" ht="14" x14ac:dyDescent="0.1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</row>
    <row r="84" spans="1:44" ht="14" x14ac:dyDescent="0.1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</row>
    <row r="85" spans="1:44" ht="14" x14ac:dyDescent="0.1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</row>
    <row r="86" spans="1:44" ht="14" x14ac:dyDescent="0.1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</row>
    <row r="87" spans="1:44" ht="14" x14ac:dyDescent="0.1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</row>
    <row r="88" spans="1:44" ht="14" x14ac:dyDescent="0.1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</row>
    <row r="89" spans="1:44" ht="14" x14ac:dyDescent="0.1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</row>
    <row r="90" spans="1:44" ht="14" x14ac:dyDescent="0.15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</row>
    <row r="91" spans="1:44" ht="14" x14ac:dyDescent="0.15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</row>
    <row r="92" spans="1:44" ht="14" x14ac:dyDescent="0.15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</row>
    <row r="93" spans="1:44" ht="14" x14ac:dyDescent="0.15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</row>
    <row r="94" spans="1:44" ht="14" x14ac:dyDescent="0.15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</row>
    <row r="95" spans="1:44" ht="14" x14ac:dyDescent="0.1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</row>
    <row r="96" spans="1:44" ht="14" x14ac:dyDescent="0.15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</row>
    <row r="97" spans="1:44" ht="14" x14ac:dyDescent="0.15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</row>
    <row r="98" spans="1:44" ht="14" x14ac:dyDescent="0.15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</row>
    <row r="99" spans="1:44" ht="14" x14ac:dyDescent="0.15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</row>
    <row r="100" spans="1:44" ht="14" x14ac:dyDescent="0.15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</row>
    <row r="101" spans="1:44" ht="14" x14ac:dyDescent="0.15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</row>
    <row r="102" spans="1:44" ht="14" x14ac:dyDescent="0.15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</row>
    <row r="103" spans="1:44" ht="14" x14ac:dyDescent="0.15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</row>
    <row r="104" spans="1:44" ht="14" x14ac:dyDescent="0.15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</row>
    <row r="105" spans="1:44" ht="14" x14ac:dyDescent="0.1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</row>
    <row r="106" spans="1:44" ht="14" x14ac:dyDescent="0.1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</row>
    <row r="107" spans="1:44" ht="14" x14ac:dyDescent="0.1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</row>
    <row r="108" spans="1:44" ht="14" x14ac:dyDescent="0.15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</row>
    <row r="109" spans="1:44" ht="14" x14ac:dyDescent="0.1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</row>
    <row r="110" spans="1:44" ht="14" x14ac:dyDescent="0.1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</row>
    <row r="111" spans="1:44" ht="14" x14ac:dyDescent="0.1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</row>
    <row r="112" spans="1:44" ht="14" x14ac:dyDescent="0.1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</row>
    <row r="113" spans="1:44" ht="14" x14ac:dyDescent="0.1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</row>
    <row r="114" spans="1:44" ht="14" x14ac:dyDescent="0.1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</row>
    <row r="115" spans="1:44" ht="14" x14ac:dyDescent="0.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</row>
    <row r="116" spans="1:44" ht="14" x14ac:dyDescent="0.1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</row>
    <row r="117" spans="1:44" ht="14" x14ac:dyDescent="0.1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</row>
    <row r="118" spans="1:44" ht="14" x14ac:dyDescent="0.1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</row>
    <row r="119" spans="1:44" ht="14" x14ac:dyDescent="0.1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</row>
    <row r="120" spans="1:44" ht="14" x14ac:dyDescent="0.1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</row>
    <row r="121" spans="1:44" ht="14" x14ac:dyDescent="0.1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</row>
    <row r="122" spans="1:44" ht="14" x14ac:dyDescent="0.1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</row>
    <row r="123" spans="1:44" ht="14" x14ac:dyDescent="0.1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</row>
    <row r="124" spans="1:44" ht="14" x14ac:dyDescent="0.1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</row>
    <row r="125" spans="1:44" ht="14" x14ac:dyDescent="0.1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</row>
    <row r="126" spans="1:44" ht="14" x14ac:dyDescent="0.1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</row>
    <row r="127" spans="1:44" ht="14" x14ac:dyDescent="0.1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</row>
    <row r="128" spans="1:44" ht="14" x14ac:dyDescent="0.1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</row>
    <row r="129" spans="1:44" ht="14" x14ac:dyDescent="0.1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</row>
    <row r="130" spans="1:44" ht="14" x14ac:dyDescent="0.1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</row>
    <row r="131" spans="1:44" ht="14" x14ac:dyDescent="0.1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</row>
    <row r="132" spans="1:44" ht="14" x14ac:dyDescent="0.1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</row>
    <row r="133" spans="1:44" ht="14" x14ac:dyDescent="0.1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</row>
    <row r="134" spans="1:44" ht="14" x14ac:dyDescent="0.1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</row>
    <row r="135" spans="1:44" ht="14" x14ac:dyDescent="0.1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</row>
    <row r="136" spans="1:44" ht="14" x14ac:dyDescent="0.1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</row>
    <row r="137" spans="1:44" ht="14" x14ac:dyDescent="0.1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</row>
    <row r="138" spans="1:44" ht="14" x14ac:dyDescent="0.1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</row>
    <row r="139" spans="1:44" ht="14" x14ac:dyDescent="0.1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</row>
    <row r="140" spans="1:44" ht="14" x14ac:dyDescent="0.1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</row>
    <row r="141" spans="1:44" ht="14" x14ac:dyDescent="0.1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</row>
    <row r="142" spans="1:44" ht="14" x14ac:dyDescent="0.1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</row>
    <row r="143" spans="1:44" ht="14" x14ac:dyDescent="0.1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</row>
    <row r="144" spans="1:44" ht="14" x14ac:dyDescent="0.1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</row>
    <row r="145" spans="1:44" ht="14" x14ac:dyDescent="0.1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</row>
    <row r="146" spans="1:44" ht="14" x14ac:dyDescent="0.1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</row>
    <row r="147" spans="1:44" ht="14" x14ac:dyDescent="0.1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</row>
    <row r="148" spans="1:44" ht="14" x14ac:dyDescent="0.1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</row>
    <row r="149" spans="1:44" ht="14" x14ac:dyDescent="0.1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</row>
    <row r="150" spans="1:44" ht="14" x14ac:dyDescent="0.1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</row>
    <row r="151" spans="1:44" ht="14" x14ac:dyDescent="0.1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</row>
    <row r="152" spans="1:44" ht="14" x14ac:dyDescent="0.1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</row>
    <row r="153" spans="1:44" ht="14" x14ac:dyDescent="0.1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</row>
    <row r="154" spans="1:44" ht="14" x14ac:dyDescent="0.1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</row>
    <row r="155" spans="1:44" ht="14" x14ac:dyDescent="0.1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</row>
    <row r="156" spans="1:44" ht="14" x14ac:dyDescent="0.1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</row>
    <row r="157" spans="1:44" ht="14" x14ac:dyDescent="0.1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</row>
    <row r="158" spans="1:44" ht="14" x14ac:dyDescent="0.1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</row>
    <row r="159" spans="1:44" ht="14" x14ac:dyDescent="0.1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</row>
    <row r="160" spans="1:44" ht="14" x14ac:dyDescent="0.1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</row>
    <row r="161" spans="1:44" ht="14" x14ac:dyDescent="0.1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</row>
    <row r="162" spans="1:44" ht="14" x14ac:dyDescent="0.1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</row>
    <row r="163" spans="1:44" ht="14" x14ac:dyDescent="0.1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</row>
    <row r="164" spans="1:44" ht="14" x14ac:dyDescent="0.1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</row>
    <row r="165" spans="1:44" ht="14" x14ac:dyDescent="0.1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</row>
    <row r="166" spans="1:44" ht="14" x14ac:dyDescent="0.1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</row>
    <row r="167" spans="1:44" ht="14" x14ac:dyDescent="0.1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</row>
    <row r="168" spans="1:44" ht="14" x14ac:dyDescent="0.1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</row>
    <row r="169" spans="1:44" ht="14" x14ac:dyDescent="0.1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</row>
    <row r="170" spans="1:44" ht="14" x14ac:dyDescent="0.1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</row>
    <row r="171" spans="1:44" ht="14" x14ac:dyDescent="0.1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</row>
    <row r="172" spans="1:44" ht="14" x14ac:dyDescent="0.1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</row>
    <row r="173" spans="1:44" ht="14" x14ac:dyDescent="0.1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</row>
    <row r="174" spans="1:44" ht="14" x14ac:dyDescent="0.1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</row>
    <row r="175" spans="1:44" ht="14" x14ac:dyDescent="0.1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</row>
    <row r="176" spans="1:44" ht="14" x14ac:dyDescent="0.1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</row>
    <row r="177" spans="1:44" ht="14" x14ac:dyDescent="0.1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</row>
    <row r="178" spans="1:44" ht="14" x14ac:dyDescent="0.1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</row>
    <row r="179" spans="1:44" ht="14" x14ac:dyDescent="0.1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</row>
    <row r="180" spans="1:44" ht="14" x14ac:dyDescent="0.1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</row>
    <row r="181" spans="1:44" ht="14" x14ac:dyDescent="0.1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</row>
    <row r="182" spans="1:44" ht="14" x14ac:dyDescent="0.1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</row>
    <row r="183" spans="1:44" ht="14" x14ac:dyDescent="0.1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</row>
    <row r="184" spans="1:44" ht="14" x14ac:dyDescent="0.1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</row>
    <row r="185" spans="1:44" ht="14" x14ac:dyDescent="0.1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</row>
    <row r="186" spans="1:44" ht="14" x14ac:dyDescent="0.1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</row>
    <row r="187" spans="1:44" ht="14" x14ac:dyDescent="0.1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</row>
    <row r="188" spans="1:44" ht="14" x14ac:dyDescent="0.1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</row>
    <row r="189" spans="1:44" ht="14" x14ac:dyDescent="0.15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</row>
    <row r="190" spans="1:44" ht="14" x14ac:dyDescent="0.15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</row>
    <row r="191" spans="1:44" ht="14" x14ac:dyDescent="0.1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</row>
    <row r="192" spans="1:44" ht="14" x14ac:dyDescent="0.1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</row>
    <row r="193" spans="1:44" ht="14" x14ac:dyDescent="0.1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</row>
    <row r="194" spans="1:44" ht="14" x14ac:dyDescent="0.1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</row>
    <row r="195" spans="1:44" ht="14" x14ac:dyDescent="0.1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</row>
    <row r="196" spans="1:44" ht="14" x14ac:dyDescent="0.1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</row>
    <row r="197" spans="1:44" ht="14" x14ac:dyDescent="0.1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</row>
    <row r="198" spans="1:44" ht="14" x14ac:dyDescent="0.15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</row>
    <row r="199" spans="1:44" ht="14" x14ac:dyDescent="0.15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</row>
    <row r="200" spans="1:44" ht="14" x14ac:dyDescent="0.15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</row>
    <row r="201" spans="1:44" ht="14" x14ac:dyDescent="0.15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</row>
    <row r="202" spans="1:44" ht="14" x14ac:dyDescent="0.15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</row>
    <row r="203" spans="1:44" ht="14" x14ac:dyDescent="0.15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</row>
    <row r="204" spans="1:44" ht="14" x14ac:dyDescent="0.15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</row>
    <row r="205" spans="1:44" ht="14" x14ac:dyDescent="0.1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</row>
    <row r="206" spans="1:44" ht="14" x14ac:dyDescent="0.1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</row>
    <row r="207" spans="1:44" ht="14" x14ac:dyDescent="0.15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</row>
    <row r="208" spans="1:44" ht="14" x14ac:dyDescent="0.15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</row>
    <row r="209" spans="1:44" ht="14" x14ac:dyDescent="0.15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</row>
    <row r="210" spans="1:44" ht="14" x14ac:dyDescent="0.15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</row>
    <row r="211" spans="1:44" ht="14" x14ac:dyDescent="0.15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</row>
    <row r="212" spans="1:44" ht="14" x14ac:dyDescent="0.15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</row>
    <row r="213" spans="1:44" ht="14" x14ac:dyDescent="0.15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</row>
    <row r="214" spans="1:44" ht="14" x14ac:dyDescent="0.15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</row>
    <row r="215" spans="1:44" ht="14" x14ac:dyDescent="0.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</row>
    <row r="216" spans="1:44" ht="14" x14ac:dyDescent="0.15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</row>
    <row r="217" spans="1:44" ht="14" x14ac:dyDescent="0.15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</row>
    <row r="218" spans="1:44" ht="14" x14ac:dyDescent="0.15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</row>
    <row r="219" spans="1:44" ht="14" x14ac:dyDescent="0.15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</row>
    <row r="220" spans="1:44" ht="14" x14ac:dyDescent="0.15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</row>
    <row r="221" spans="1:44" ht="14" x14ac:dyDescent="0.15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</row>
    <row r="222" spans="1:44" ht="14" x14ac:dyDescent="0.15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</row>
    <row r="223" spans="1:44" ht="14" x14ac:dyDescent="0.15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</row>
    <row r="224" spans="1:44" ht="14" x14ac:dyDescent="0.1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</row>
    <row r="225" spans="1:44" ht="14" x14ac:dyDescent="0.1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</row>
    <row r="226" spans="1:44" ht="14" x14ac:dyDescent="0.1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</row>
    <row r="227" spans="1:44" ht="14" x14ac:dyDescent="0.1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</row>
    <row r="228" spans="1:44" ht="14" x14ac:dyDescent="0.1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</row>
    <row r="229" spans="1:44" ht="14" x14ac:dyDescent="0.1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</row>
    <row r="230" spans="1:44" ht="14" x14ac:dyDescent="0.1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</row>
    <row r="231" spans="1:44" ht="14" x14ac:dyDescent="0.1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</row>
    <row r="232" spans="1:44" ht="14" x14ac:dyDescent="0.1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</row>
    <row r="233" spans="1:44" ht="14" x14ac:dyDescent="0.1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</row>
    <row r="234" spans="1:44" ht="14" x14ac:dyDescent="0.1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</row>
    <row r="235" spans="1:44" ht="14" x14ac:dyDescent="0.1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</row>
    <row r="236" spans="1:44" ht="14" x14ac:dyDescent="0.1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</row>
    <row r="237" spans="1:44" ht="14" x14ac:dyDescent="0.1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</row>
    <row r="238" spans="1:44" ht="14" x14ac:dyDescent="0.1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</row>
    <row r="239" spans="1:44" ht="14" x14ac:dyDescent="0.1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</row>
    <row r="240" spans="1:44" ht="14" x14ac:dyDescent="0.1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</row>
    <row r="241" spans="1:44" ht="14" x14ac:dyDescent="0.1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</row>
    <row r="242" spans="1:44" ht="14" x14ac:dyDescent="0.1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</row>
    <row r="243" spans="1:44" ht="14" x14ac:dyDescent="0.1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</row>
    <row r="244" spans="1:44" ht="14" x14ac:dyDescent="0.1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</row>
    <row r="245" spans="1:44" ht="14" x14ac:dyDescent="0.1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</row>
    <row r="246" spans="1:44" ht="14" x14ac:dyDescent="0.1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</row>
    <row r="247" spans="1:44" ht="14" x14ac:dyDescent="0.1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</row>
    <row r="248" spans="1:44" ht="14" x14ac:dyDescent="0.1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</row>
    <row r="249" spans="1:44" ht="14" x14ac:dyDescent="0.1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</row>
    <row r="250" spans="1:44" ht="14" x14ac:dyDescent="0.1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</row>
    <row r="251" spans="1:44" ht="14" x14ac:dyDescent="0.1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</row>
    <row r="252" spans="1:44" ht="14" x14ac:dyDescent="0.1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</row>
    <row r="253" spans="1:44" ht="14" x14ac:dyDescent="0.1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</row>
    <row r="254" spans="1:44" ht="14" x14ac:dyDescent="0.1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</row>
    <row r="255" spans="1:44" ht="14" x14ac:dyDescent="0.1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</row>
    <row r="256" spans="1:44" ht="14" x14ac:dyDescent="0.1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</row>
    <row r="257" spans="1:44" ht="14" x14ac:dyDescent="0.1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</row>
    <row r="258" spans="1:44" ht="14" x14ac:dyDescent="0.1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</row>
    <row r="259" spans="1:44" ht="14" x14ac:dyDescent="0.1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</row>
    <row r="260" spans="1:44" ht="14" x14ac:dyDescent="0.1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</row>
    <row r="261" spans="1:44" ht="14" x14ac:dyDescent="0.1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</row>
    <row r="262" spans="1:44" ht="14" x14ac:dyDescent="0.1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</row>
    <row r="263" spans="1:44" ht="14" x14ac:dyDescent="0.1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</row>
    <row r="264" spans="1:44" ht="14" x14ac:dyDescent="0.1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</row>
    <row r="265" spans="1:44" ht="14" x14ac:dyDescent="0.1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</row>
    <row r="266" spans="1:44" ht="14" x14ac:dyDescent="0.1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</row>
    <row r="267" spans="1:44" ht="14" x14ac:dyDescent="0.1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</row>
    <row r="268" spans="1:44" ht="14" x14ac:dyDescent="0.1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</row>
    <row r="269" spans="1:44" ht="14" x14ac:dyDescent="0.1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</row>
    <row r="270" spans="1:44" ht="14" x14ac:dyDescent="0.1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</row>
    <row r="271" spans="1:44" ht="14" x14ac:dyDescent="0.1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</row>
    <row r="272" spans="1:44" ht="14" x14ac:dyDescent="0.1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</row>
    <row r="273" spans="1:44" ht="14" x14ac:dyDescent="0.1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</row>
    <row r="274" spans="1:44" ht="14" x14ac:dyDescent="0.1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</row>
    <row r="275" spans="1:44" ht="14" x14ac:dyDescent="0.1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</row>
    <row r="276" spans="1:44" ht="14" x14ac:dyDescent="0.1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</row>
    <row r="277" spans="1:44" ht="14" x14ac:dyDescent="0.1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</row>
    <row r="278" spans="1:44" ht="14" x14ac:dyDescent="0.1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</row>
    <row r="279" spans="1:44" ht="14" x14ac:dyDescent="0.1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</row>
    <row r="280" spans="1:44" ht="14" x14ac:dyDescent="0.1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</row>
    <row r="281" spans="1:44" ht="14" x14ac:dyDescent="0.15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</row>
    <row r="282" spans="1:44" ht="14" x14ac:dyDescent="0.15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</row>
    <row r="283" spans="1:44" ht="14" x14ac:dyDescent="0.15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</row>
    <row r="284" spans="1:44" ht="14" x14ac:dyDescent="0.15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</row>
    <row r="285" spans="1:44" ht="14" x14ac:dyDescent="0.1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</row>
    <row r="286" spans="1:44" ht="14" x14ac:dyDescent="0.15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</row>
    <row r="287" spans="1:44" ht="14" x14ac:dyDescent="0.15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</row>
    <row r="288" spans="1:44" ht="14" x14ac:dyDescent="0.15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</row>
    <row r="289" spans="1:44" ht="14" x14ac:dyDescent="0.15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</row>
    <row r="290" spans="1:44" ht="14" x14ac:dyDescent="0.15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</row>
    <row r="291" spans="1:44" ht="14" x14ac:dyDescent="0.15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</row>
    <row r="292" spans="1:44" ht="14" x14ac:dyDescent="0.15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</row>
    <row r="293" spans="1:44" ht="14" x14ac:dyDescent="0.15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</row>
    <row r="294" spans="1:44" ht="14" x14ac:dyDescent="0.15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</row>
    <row r="295" spans="1:44" ht="14" x14ac:dyDescent="0.1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</row>
    <row r="296" spans="1:44" ht="14" x14ac:dyDescent="0.15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</row>
    <row r="297" spans="1:44" ht="14" x14ac:dyDescent="0.15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</row>
    <row r="298" spans="1:44" ht="14" x14ac:dyDescent="0.15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</row>
    <row r="299" spans="1:44" ht="14" x14ac:dyDescent="0.15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</row>
    <row r="300" spans="1:44" ht="14" x14ac:dyDescent="0.15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</row>
    <row r="301" spans="1:44" ht="14" x14ac:dyDescent="0.15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</row>
    <row r="302" spans="1:44" ht="14" x14ac:dyDescent="0.15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</row>
    <row r="303" spans="1:44" ht="14" x14ac:dyDescent="0.15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</row>
    <row r="304" spans="1:44" ht="14" x14ac:dyDescent="0.15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</row>
    <row r="305" spans="1:44" ht="14" x14ac:dyDescent="0.1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</row>
    <row r="306" spans="1:44" ht="14" x14ac:dyDescent="0.15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</row>
    <row r="307" spans="1:44" ht="14" x14ac:dyDescent="0.15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</row>
    <row r="308" spans="1:44" ht="14" x14ac:dyDescent="0.15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</row>
    <row r="309" spans="1:44" ht="14" x14ac:dyDescent="0.15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</row>
    <row r="310" spans="1:44" ht="14" x14ac:dyDescent="0.15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</row>
    <row r="311" spans="1:44" ht="14" x14ac:dyDescent="0.15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</row>
    <row r="312" spans="1:44" ht="14" x14ac:dyDescent="0.15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</row>
    <row r="313" spans="1:44" ht="14" x14ac:dyDescent="0.15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</row>
    <row r="314" spans="1:44" ht="14" x14ac:dyDescent="0.15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</row>
    <row r="315" spans="1:44" ht="14" x14ac:dyDescent="0.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</row>
    <row r="316" spans="1:44" ht="14" x14ac:dyDescent="0.15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</row>
    <row r="317" spans="1:44" ht="14" x14ac:dyDescent="0.15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</row>
    <row r="318" spans="1:44" ht="14" x14ac:dyDescent="0.15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</row>
    <row r="319" spans="1:44" ht="14" x14ac:dyDescent="0.15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</row>
    <row r="320" spans="1:44" ht="14" x14ac:dyDescent="0.15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</row>
    <row r="321" spans="1:44" ht="14" x14ac:dyDescent="0.15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</row>
    <row r="322" spans="1:44" ht="14" x14ac:dyDescent="0.15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</row>
    <row r="323" spans="1:44" ht="14" x14ac:dyDescent="0.15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</row>
    <row r="324" spans="1:44" ht="14" x14ac:dyDescent="0.15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</row>
    <row r="325" spans="1:44" ht="14" x14ac:dyDescent="0.1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</row>
    <row r="326" spans="1:44" ht="14" x14ac:dyDescent="0.15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</row>
    <row r="327" spans="1:44" ht="14" x14ac:dyDescent="0.15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</row>
    <row r="328" spans="1:44" ht="14" x14ac:dyDescent="0.15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</row>
    <row r="329" spans="1:44" ht="14" x14ac:dyDescent="0.15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</row>
    <row r="330" spans="1:44" ht="14" x14ac:dyDescent="0.15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</row>
    <row r="331" spans="1:44" ht="14" x14ac:dyDescent="0.15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</row>
    <row r="332" spans="1:44" ht="14" x14ac:dyDescent="0.15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</row>
    <row r="333" spans="1:44" ht="14" x14ac:dyDescent="0.15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</row>
    <row r="334" spans="1:44" ht="14" x14ac:dyDescent="0.15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</row>
    <row r="335" spans="1:44" ht="14" x14ac:dyDescent="0.1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</row>
    <row r="336" spans="1:44" ht="14" x14ac:dyDescent="0.15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</row>
    <row r="337" spans="1:44" ht="14" x14ac:dyDescent="0.15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</row>
    <row r="338" spans="1:44" ht="14" x14ac:dyDescent="0.15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</row>
    <row r="339" spans="1:44" ht="14" x14ac:dyDescent="0.15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</row>
    <row r="340" spans="1:44" ht="14" x14ac:dyDescent="0.15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</row>
    <row r="341" spans="1:44" ht="14" x14ac:dyDescent="0.15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</row>
    <row r="342" spans="1:44" ht="14" x14ac:dyDescent="0.15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</row>
    <row r="343" spans="1:44" ht="14" x14ac:dyDescent="0.15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</row>
    <row r="344" spans="1:44" ht="14" x14ac:dyDescent="0.15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</row>
    <row r="345" spans="1:44" ht="14" x14ac:dyDescent="0.1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</row>
    <row r="346" spans="1:44" ht="14" x14ac:dyDescent="0.15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</row>
    <row r="347" spans="1:44" ht="14" x14ac:dyDescent="0.15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</row>
    <row r="348" spans="1:44" ht="14" x14ac:dyDescent="0.15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</row>
    <row r="349" spans="1:44" ht="14" x14ac:dyDescent="0.15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</row>
    <row r="350" spans="1:44" ht="14" x14ac:dyDescent="0.15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</row>
    <row r="351" spans="1:44" ht="14" x14ac:dyDescent="0.15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</row>
    <row r="352" spans="1:44" ht="14" x14ac:dyDescent="0.15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</row>
    <row r="353" spans="1:44" ht="14" x14ac:dyDescent="0.15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</row>
    <row r="354" spans="1:44" ht="14" x14ac:dyDescent="0.15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</row>
    <row r="355" spans="1:44" ht="14" x14ac:dyDescent="0.1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</row>
    <row r="356" spans="1:44" ht="14" x14ac:dyDescent="0.15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</row>
    <row r="357" spans="1:44" ht="14" x14ac:dyDescent="0.15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</row>
    <row r="358" spans="1:44" ht="14" x14ac:dyDescent="0.15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</row>
    <row r="359" spans="1:44" ht="14" x14ac:dyDescent="0.15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</row>
    <row r="360" spans="1:44" ht="14" x14ac:dyDescent="0.15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</row>
    <row r="361" spans="1:44" ht="14" x14ac:dyDescent="0.15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</row>
    <row r="362" spans="1:44" ht="14" x14ac:dyDescent="0.15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</row>
    <row r="363" spans="1:44" ht="14" x14ac:dyDescent="0.15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</row>
    <row r="364" spans="1:44" ht="14" x14ac:dyDescent="0.15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</row>
    <row r="365" spans="1:44" ht="14" x14ac:dyDescent="0.1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</row>
    <row r="366" spans="1:44" ht="14" x14ac:dyDescent="0.15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</row>
    <row r="367" spans="1:44" ht="14" x14ac:dyDescent="0.15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</row>
    <row r="368" spans="1:44" ht="14" x14ac:dyDescent="0.15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</row>
    <row r="369" spans="1:44" ht="14" x14ac:dyDescent="0.15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</row>
    <row r="370" spans="1:44" ht="14" x14ac:dyDescent="0.15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</row>
    <row r="371" spans="1:44" ht="14" x14ac:dyDescent="0.15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</row>
    <row r="372" spans="1:44" ht="14" x14ac:dyDescent="0.15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</row>
    <row r="373" spans="1:44" ht="14" x14ac:dyDescent="0.15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</row>
    <row r="374" spans="1:44" ht="14" x14ac:dyDescent="0.15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</row>
    <row r="375" spans="1:44" ht="14" x14ac:dyDescent="0.1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</row>
    <row r="376" spans="1:44" ht="14" x14ac:dyDescent="0.15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</row>
    <row r="377" spans="1:44" ht="14" x14ac:dyDescent="0.15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</row>
    <row r="378" spans="1:44" ht="14" x14ac:dyDescent="0.15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</row>
    <row r="379" spans="1:44" ht="14" x14ac:dyDescent="0.15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</row>
    <row r="380" spans="1:44" ht="14" x14ac:dyDescent="0.15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</row>
    <row r="381" spans="1:44" ht="14" x14ac:dyDescent="0.15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</row>
    <row r="382" spans="1:44" ht="14" x14ac:dyDescent="0.15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</row>
    <row r="383" spans="1:44" ht="14" x14ac:dyDescent="0.15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</row>
    <row r="384" spans="1:44" ht="14" x14ac:dyDescent="0.15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</row>
    <row r="385" spans="1:44" ht="14" x14ac:dyDescent="0.1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</row>
    <row r="386" spans="1:44" ht="14" x14ac:dyDescent="0.15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</row>
    <row r="387" spans="1:44" ht="14" x14ac:dyDescent="0.15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</row>
    <row r="388" spans="1:44" ht="14" x14ac:dyDescent="0.15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</row>
    <row r="389" spans="1:44" ht="14" x14ac:dyDescent="0.15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</row>
    <row r="390" spans="1:44" ht="14" x14ac:dyDescent="0.15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</row>
    <row r="391" spans="1:44" ht="14" x14ac:dyDescent="0.15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</row>
    <row r="392" spans="1:44" ht="14" x14ac:dyDescent="0.15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</row>
    <row r="393" spans="1:44" ht="14" x14ac:dyDescent="0.15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</row>
    <row r="394" spans="1:44" ht="14" x14ac:dyDescent="0.15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</row>
    <row r="395" spans="1:44" ht="14" x14ac:dyDescent="0.1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</row>
    <row r="396" spans="1:44" ht="14" x14ac:dyDescent="0.15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</row>
    <row r="397" spans="1:44" ht="14" x14ac:dyDescent="0.15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</row>
    <row r="398" spans="1:44" ht="14" x14ac:dyDescent="0.15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</row>
    <row r="399" spans="1:44" ht="14" x14ac:dyDescent="0.15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</row>
    <row r="400" spans="1:44" ht="14" x14ac:dyDescent="0.15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</row>
    <row r="401" spans="1:44" ht="14" x14ac:dyDescent="0.15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</row>
    <row r="402" spans="1:44" ht="14" x14ac:dyDescent="0.15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</row>
    <row r="403" spans="1:44" ht="14" x14ac:dyDescent="0.15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</row>
    <row r="404" spans="1:44" ht="14" x14ac:dyDescent="0.15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</row>
    <row r="405" spans="1:44" ht="14" x14ac:dyDescent="0.1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</row>
    <row r="406" spans="1:44" ht="14" x14ac:dyDescent="0.15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</row>
    <row r="407" spans="1:44" ht="14" x14ac:dyDescent="0.15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</row>
    <row r="408" spans="1:44" ht="14" x14ac:dyDescent="0.15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</row>
    <row r="409" spans="1:44" ht="14" x14ac:dyDescent="0.15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</row>
    <row r="410" spans="1:44" ht="14" x14ac:dyDescent="0.15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</row>
    <row r="411" spans="1:44" ht="14" x14ac:dyDescent="0.15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</row>
    <row r="412" spans="1:44" ht="14" x14ac:dyDescent="0.15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</row>
    <row r="413" spans="1:44" ht="14" x14ac:dyDescent="0.15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</row>
    <row r="414" spans="1:44" ht="14" x14ac:dyDescent="0.15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</row>
    <row r="415" spans="1:44" ht="14" x14ac:dyDescent="0.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</row>
    <row r="416" spans="1:44" ht="14" x14ac:dyDescent="0.15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</row>
    <row r="417" spans="1:44" ht="14" x14ac:dyDescent="0.15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</row>
    <row r="418" spans="1:44" ht="14" x14ac:dyDescent="0.15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</row>
    <row r="419" spans="1:44" ht="14" x14ac:dyDescent="0.15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</row>
    <row r="420" spans="1:44" ht="14" x14ac:dyDescent="0.15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</row>
    <row r="421" spans="1:44" ht="14" x14ac:dyDescent="0.15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</row>
    <row r="422" spans="1:44" ht="14" x14ac:dyDescent="0.15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</row>
    <row r="423" spans="1:44" ht="14" x14ac:dyDescent="0.15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</row>
    <row r="424" spans="1:44" ht="14" x14ac:dyDescent="0.15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</row>
    <row r="425" spans="1:44" ht="14" x14ac:dyDescent="0.1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</row>
    <row r="426" spans="1:44" ht="14" x14ac:dyDescent="0.15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</row>
    <row r="427" spans="1:44" ht="14" x14ac:dyDescent="0.15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</row>
    <row r="428" spans="1:44" ht="14" x14ac:dyDescent="0.15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</row>
    <row r="429" spans="1:44" ht="14" x14ac:dyDescent="0.15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</row>
    <row r="430" spans="1:44" ht="14" x14ac:dyDescent="0.15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</row>
    <row r="431" spans="1:44" ht="14" x14ac:dyDescent="0.15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</row>
    <row r="432" spans="1:44" ht="14" x14ac:dyDescent="0.15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</row>
    <row r="433" spans="1:44" ht="14" x14ac:dyDescent="0.15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</row>
    <row r="434" spans="1:44" ht="14" x14ac:dyDescent="0.15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</row>
    <row r="435" spans="1:44" ht="14" x14ac:dyDescent="0.1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</row>
    <row r="436" spans="1:44" ht="14" x14ac:dyDescent="0.15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</row>
    <row r="437" spans="1:44" ht="14" x14ac:dyDescent="0.15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</row>
    <row r="438" spans="1:44" ht="14" x14ac:dyDescent="0.15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</row>
    <row r="439" spans="1:44" ht="14" x14ac:dyDescent="0.15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</row>
    <row r="440" spans="1:44" ht="14" x14ac:dyDescent="0.15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</row>
    <row r="441" spans="1:44" ht="14" x14ac:dyDescent="0.15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</row>
    <row r="442" spans="1:44" ht="14" x14ac:dyDescent="0.15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</row>
    <row r="443" spans="1:44" ht="14" x14ac:dyDescent="0.15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</row>
    <row r="444" spans="1:44" ht="14" x14ac:dyDescent="0.15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</row>
    <row r="445" spans="1:44" ht="14" x14ac:dyDescent="0.1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</row>
    <row r="446" spans="1:44" ht="14" x14ac:dyDescent="0.15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</row>
    <row r="447" spans="1:44" ht="14" x14ac:dyDescent="0.15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</row>
    <row r="448" spans="1:44" ht="14" x14ac:dyDescent="0.15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</row>
    <row r="449" spans="1:44" ht="14" x14ac:dyDescent="0.15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</row>
    <row r="450" spans="1:44" ht="14" x14ac:dyDescent="0.15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</row>
    <row r="451" spans="1:44" ht="14" x14ac:dyDescent="0.15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</row>
    <row r="452" spans="1:44" ht="14" x14ac:dyDescent="0.15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</row>
    <row r="453" spans="1:44" ht="14" x14ac:dyDescent="0.15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</row>
    <row r="454" spans="1:44" ht="14" x14ac:dyDescent="0.15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</row>
    <row r="455" spans="1:44" ht="14" x14ac:dyDescent="0.1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</row>
    <row r="456" spans="1:44" ht="14" x14ac:dyDescent="0.15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</row>
    <row r="457" spans="1:44" ht="14" x14ac:dyDescent="0.15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</row>
    <row r="458" spans="1:44" ht="14" x14ac:dyDescent="0.15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</row>
    <row r="459" spans="1:44" ht="14" x14ac:dyDescent="0.15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</row>
    <row r="460" spans="1:44" ht="14" x14ac:dyDescent="0.15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</row>
    <row r="461" spans="1:44" ht="14" x14ac:dyDescent="0.15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</row>
    <row r="462" spans="1:44" ht="14" x14ac:dyDescent="0.15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</row>
    <row r="463" spans="1:44" ht="14" x14ac:dyDescent="0.15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</row>
    <row r="464" spans="1:44" ht="14" x14ac:dyDescent="0.15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</row>
    <row r="465" spans="1:44" ht="14" x14ac:dyDescent="0.1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</row>
    <row r="466" spans="1:44" ht="14" x14ac:dyDescent="0.15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</row>
    <row r="467" spans="1:44" ht="14" x14ac:dyDescent="0.15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</row>
    <row r="468" spans="1:44" ht="14" x14ac:dyDescent="0.15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</row>
    <row r="469" spans="1:44" ht="14" x14ac:dyDescent="0.15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</row>
    <row r="470" spans="1:44" ht="14" x14ac:dyDescent="0.15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</row>
    <row r="471" spans="1:44" ht="14" x14ac:dyDescent="0.15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</row>
    <row r="472" spans="1:44" ht="14" x14ac:dyDescent="0.15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</row>
    <row r="473" spans="1:44" ht="14" x14ac:dyDescent="0.15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</row>
    <row r="474" spans="1:44" ht="14" x14ac:dyDescent="0.15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</row>
    <row r="475" spans="1:44" ht="14" x14ac:dyDescent="0.1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</row>
    <row r="476" spans="1:44" ht="14" x14ac:dyDescent="0.15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</row>
    <row r="477" spans="1:44" ht="14" x14ac:dyDescent="0.15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</row>
    <row r="478" spans="1:44" ht="14" x14ac:dyDescent="0.15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</row>
    <row r="479" spans="1:44" ht="14" x14ac:dyDescent="0.15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</row>
    <row r="480" spans="1:44" ht="14" x14ac:dyDescent="0.15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</row>
    <row r="481" spans="1:44" ht="14" x14ac:dyDescent="0.15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</row>
    <row r="482" spans="1:44" ht="14" x14ac:dyDescent="0.15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</row>
    <row r="483" spans="1:44" ht="14" x14ac:dyDescent="0.15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</row>
    <row r="484" spans="1:44" ht="14" x14ac:dyDescent="0.15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</row>
    <row r="485" spans="1:44" ht="14" x14ac:dyDescent="0.1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</row>
  </sheetData>
  <sheetProtection algorithmName="SHA-512" hashValue="XLEuR7qA/dCfX8NcEjwyjsnTWv+OBhvRiZ18Ep4bBr8TYq4W5hRL6iR/lvMqLpsegHVlIj+iYNELs24mOmrvOA==" saltValue="4FelMyXK8ThSDdUFqARUgw==" spinCount="100000" sheet="1" objects="1" scenarios="1"/>
  <phoneticPr fontId="5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B55BF7-B0B2-4E78-BEFF-5EB887DFCEB5}"/>
</file>

<file path=customXml/itemProps2.xml><?xml version="1.0" encoding="utf-8"?>
<ds:datastoreItem xmlns:ds="http://schemas.openxmlformats.org/officeDocument/2006/customXml" ds:itemID="{62A6A09C-3BD7-40D6-82AF-F622FFEED4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Summary</vt:lpstr>
      <vt:lpstr>Bills Jul'23</vt:lpstr>
      <vt:lpstr>Bills Jul'22</vt:lpstr>
      <vt:lpstr>Bills Jul'21</vt:lpstr>
      <vt:lpstr>Bills Jul'20</vt:lpstr>
      <vt:lpstr>Bills Jul'19</vt:lpstr>
      <vt:lpstr>Bills Jul'18</vt:lpstr>
      <vt:lpstr>Bills Jul'17</vt:lpstr>
      <vt:lpstr>Bills Jul'16</vt:lpstr>
      <vt:lpstr>Bills Jul'15</vt:lpstr>
      <vt:lpstr>Bills Jul'14</vt:lpstr>
      <vt:lpstr>Bills Jul'13</vt:lpstr>
      <vt:lpstr>Bills Jul'12</vt:lpstr>
      <vt:lpstr>Bills Jul'11</vt:lpstr>
      <vt:lpstr>Bills Jul'10</vt:lpstr>
      <vt:lpstr>Bills Jul'09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Tariffs 2015</vt:lpstr>
      <vt:lpstr>Tariffs 2014</vt:lpstr>
      <vt:lpstr>Tariffs 2013</vt:lpstr>
      <vt:lpstr>Tariffs 2012</vt:lpstr>
      <vt:lpstr>Tariffs 2011</vt:lpstr>
      <vt:lpstr>Tariffs 2010</vt:lpstr>
      <vt:lpstr>Tariffs 2009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2013-06-06T07:25:41Z</dcterms:created>
  <dcterms:modified xsi:type="dcterms:W3CDTF">2023-11-27T03:14:20Z</dcterms:modified>
</cp:coreProperties>
</file>