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6.xml" ContentType="application/vnd.openxmlformats-officedocument.spreadsheetml.comments+xml"/>
  <Override PartName="/xl/comments25.xml" ContentType="application/vnd.openxmlformats-officedocument.spreadsheetml.comments+xml"/>
  <Override PartName="/xl/comments24.xml" ContentType="application/vnd.openxmlformats-officedocument.spreadsheetml.comments+xml"/>
  <Override PartName="/xl/comments23.xml" ContentType="application/vnd.openxmlformats-officedocument.spreadsheetml.comments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19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719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Tariff-Tracking July 2023/NSW/NSW Workbooks/"/>
    </mc:Choice>
  </mc:AlternateContent>
  <xr:revisionPtr revIDLastSave="0" documentId="13_ncr:1_{B85060CC-FFD4-8A47-A9AB-2AF0E4BBDC6E}" xr6:coauthVersionLast="47" xr6:coauthVersionMax="47" xr10:uidLastSave="{00000000-0000-0000-0000-000000000000}"/>
  <workbookProtection workbookAlgorithmName="SHA-512" workbookHashValue="aWDoJZeuXU2thaOkwZnlad70bOjUu/LYWv8HU5tuLFaEZ+vqqDtlP+Wl4EEmh1+lxfinpwAg0R+/XDX5H9IcVA==" workbookSaltValue="srvX9utuvHuzAvEX2hY/ew==" workbookSpinCount="100000" lockStructure="1"/>
  <bookViews>
    <workbookView xWindow="4460" yWindow="1600" windowWidth="38400" windowHeight="19540" tabRatio="500" activeTab="1" xr2:uid="{00000000-000D-0000-FFFF-FFFF00000000}"/>
  </bookViews>
  <sheets>
    <sheet name="Summary" sheetId="1" r:id="rId1"/>
    <sheet name="Bills Jul'23" sheetId="39" r:id="rId2"/>
    <sheet name="Bills Jul'22" sheetId="37" r:id="rId3"/>
    <sheet name="Bills Jul'21" sheetId="35" r:id="rId4"/>
    <sheet name="Bills Jul'20" sheetId="33" r:id="rId5"/>
    <sheet name="Bills Jul'19" sheetId="31" r:id="rId6"/>
    <sheet name="Bills Jul'18" sheetId="29" r:id="rId7"/>
    <sheet name="Bills Jul'17" sheetId="26" r:id="rId8"/>
    <sheet name="Bills Jul'16" sheetId="25" r:id="rId9"/>
    <sheet name="Bills Jul'15" sheetId="20" r:id="rId10"/>
    <sheet name="Bills Jul'14" sheetId="16" r:id="rId11"/>
    <sheet name="Bills Jul'13" sheetId="12" r:id="rId12"/>
    <sheet name="Bills Jul'12" sheetId="7" r:id="rId13"/>
    <sheet name="Bills Jul'11" sheetId="2" r:id="rId14"/>
    <sheet name="Tariffs 2023" sheetId="38" state="hidden" r:id="rId15"/>
    <sheet name="Tariffs 2022" sheetId="36" state="hidden" r:id="rId16"/>
    <sheet name="Tariffs 2021" sheetId="34" state="hidden" r:id="rId17"/>
    <sheet name="Tariffs 2020" sheetId="32" state="hidden" r:id="rId18"/>
    <sheet name="Tariffs 2019" sheetId="30" state="hidden" r:id="rId19"/>
    <sheet name="Tariffs 2018" sheetId="28" state="hidden" r:id="rId20"/>
    <sheet name="Tariffs 2017" sheetId="27" state="hidden" r:id="rId21"/>
    <sheet name="Tariffs 2016" sheetId="24" state="hidden" r:id="rId22"/>
    <sheet name="Jul'15 AGL" sheetId="21" state="hidden" r:id="rId23"/>
    <sheet name="Jul'15 Actew" sheetId="22" state="hidden" r:id="rId24"/>
    <sheet name="Jul'15 Origin" sheetId="23" state="hidden" r:id="rId25"/>
    <sheet name="Jul'14 AGL" sheetId="17" state="hidden" r:id="rId26"/>
    <sheet name="Jul'14 Actew" sheetId="18" state="hidden" r:id="rId27"/>
    <sheet name="Jul'14 Origin" sheetId="19" state="hidden" r:id="rId28"/>
    <sheet name="Jul'13 AGL" sheetId="13" state="hidden" r:id="rId29"/>
    <sheet name="Jul'13 Actew" sheetId="14" state="hidden" r:id="rId30"/>
    <sheet name="Jul'13 Origin" sheetId="15" state="hidden" r:id="rId31"/>
    <sheet name="Jul'12 AGL" sheetId="8" state="hidden" r:id="rId32"/>
    <sheet name="Jul'12 Actew" sheetId="10" state="hidden" r:id="rId33"/>
    <sheet name="Jul'12 Origin" sheetId="11" state="hidden" r:id="rId34"/>
    <sheet name="Jul'11 AGL" sheetId="3" state="hidden" r:id="rId35"/>
    <sheet name="Jul'11 Country" sheetId="5" state="hidden" r:id="rId36"/>
    <sheet name="Jul'11 Actew" sheetId="4" state="hidden" r:id="rId37"/>
    <sheet name="Jul'11 Origin" sheetId="6" state="hidden" r:id="rId38"/>
  </sheets>
  <definedNames>
    <definedName name="_GoBack" localSheetId="4">'Bills Jul''20'!$E$8</definedName>
    <definedName name="_GoBack" localSheetId="3">'Bills Jul''21'!$E$8</definedName>
    <definedName name="_GoBack" localSheetId="2">'Bills Jul''22'!$E$8</definedName>
    <definedName name="_GoBack" localSheetId="1">'Bills Jul''23'!$E$8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44" i="39" l="1"/>
  <c r="T44" i="39" s="1"/>
  <c r="B44" i="39"/>
  <c r="C44" i="39"/>
  <c r="D44" i="39"/>
  <c r="E44" i="39"/>
  <c r="F44" i="39"/>
  <c r="G44" i="39"/>
  <c r="H44" i="39"/>
  <c r="I44" i="39"/>
  <c r="J44" i="39"/>
  <c r="O44" i="39"/>
  <c r="S44" i="39" s="1"/>
  <c r="P44" i="39"/>
  <c r="Q44" i="39"/>
  <c r="R44" i="39"/>
  <c r="Y44" i="39"/>
  <c r="Z44" i="39"/>
  <c r="A42" i="39"/>
  <c r="T42" i="39" s="1"/>
  <c r="B42" i="39"/>
  <c r="C42" i="39"/>
  <c r="D42" i="39"/>
  <c r="E42" i="39"/>
  <c r="F42" i="39"/>
  <c r="G42" i="39"/>
  <c r="H42" i="39"/>
  <c r="I42" i="39"/>
  <c r="J42" i="39"/>
  <c r="O42" i="39"/>
  <c r="P42" i="39"/>
  <c r="Q42" i="39"/>
  <c r="R42" i="39"/>
  <c r="Y42" i="39"/>
  <c r="Z42" i="39"/>
  <c r="A37" i="39"/>
  <c r="T37" i="39" s="1"/>
  <c r="B37" i="39"/>
  <c r="C37" i="39"/>
  <c r="D37" i="39"/>
  <c r="E37" i="39"/>
  <c r="F37" i="39"/>
  <c r="G37" i="39"/>
  <c r="H37" i="39"/>
  <c r="I37" i="39"/>
  <c r="J37" i="39"/>
  <c r="O37" i="39"/>
  <c r="S37" i="39" s="1"/>
  <c r="P37" i="39"/>
  <c r="Q37" i="39"/>
  <c r="R37" i="39"/>
  <c r="Y37" i="39"/>
  <c r="Z37" i="39"/>
  <c r="A32" i="39"/>
  <c r="B32" i="39"/>
  <c r="C32" i="39"/>
  <c r="D32" i="39"/>
  <c r="E32" i="39"/>
  <c r="F32" i="39"/>
  <c r="G32" i="39"/>
  <c r="H32" i="39"/>
  <c r="I32" i="39"/>
  <c r="J32" i="39"/>
  <c r="O32" i="39"/>
  <c r="P32" i="39"/>
  <c r="Q32" i="39"/>
  <c r="R32" i="39"/>
  <c r="T32" i="39"/>
  <c r="Y32" i="39"/>
  <c r="Z32" i="39"/>
  <c r="A28" i="39"/>
  <c r="T28" i="39" s="1"/>
  <c r="B28" i="39"/>
  <c r="C28" i="39"/>
  <c r="D28" i="39"/>
  <c r="E28" i="39"/>
  <c r="F28" i="39"/>
  <c r="G28" i="39"/>
  <c r="H28" i="39"/>
  <c r="I28" i="39"/>
  <c r="J28" i="39"/>
  <c r="O28" i="39"/>
  <c r="P28" i="39"/>
  <c r="Q28" i="39"/>
  <c r="R28" i="39"/>
  <c r="Y28" i="39"/>
  <c r="Z28" i="39"/>
  <c r="A17" i="39"/>
  <c r="B17" i="39"/>
  <c r="C17" i="39"/>
  <c r="D17" i="39"/>
  <c r="E17" i="39"/>
  <c r="F17" i="39"/>
  <c r="G17" i="39"/>
  <c r="H17" i="39"/>
  <c r="I17" i="39"/>
  <c r="J17" i="39"/>
  <c r="O17" i="39"/>
  <c r="P17" i="39"/>
  <c r="Q17" i="39"/>
  <c r="R17" i="39"/>
  <c r="T17" i="39"/>
  <c r="Y17" i="39"/>
  <c r="Z17" i="39"/>
  <c r="A18" i="39"/>
  <c r="T18" i="39" s="1"/>
  <c r="B18" i="39"/>
  <c r="C18" i="39"/>
  <c r="D18" i="39"/>
  <c r="E18" i="39"/>
  <c r="F18" i="39"/>
  <c r="G18" i="39"/>
  <c r="H18" i="39"/>
  <c r="I18" i="39"/>
  <c r="J18" i="39"/>
  <c r="O18" i="39"/>
  <c r="P18" i="39"/>
  <c r="Q18" i="39"/>
  <c r="R18" i="39"/>
  <c r="Y18" i="39"/>
  <c r="Z18" i="39"/>
  <c r="A19" i="39"/>
  <c r="T19" i="39" s="1"/>
  <c r="B19" i="39"/>
  <c r="C19" i="39"/>
  <c r="D19" i="39"/>
  <c r="E19" i="39"/>
  <c r="F19" i="39"/>
  <c r="G19" i="39"/>
  <c r="H19" i="39"/>
  <c r="I19" i="39"/>
  <c r="J19" i="39"/>
  <c r="O19" i="39"/>
  <c r="P19" i="39"/>
  <c r="Q19" i="39"/>
  <c r="R19" i="39"/>
  <c r="S19" i="39"/>
  <c r="Y19" i="39"/>
  <c r="Z19" i="39"/>
  <c r="Z43" i="39"/>
  <c r="Y43" i="39"/>
  <c r="R43" i="39"/>
  <c r="Q43" i="39"/>
  <c r="P43" i="39"/>
  <c r="O43" i="39"/>
  <c r="J43" i="39"/>
  <c r="I43" i="39"/>
  <c r="H43" i="39"/>
  <c r="G43" i="39"/>
  <c r="F43" i="39"/>
  <c r="E43" i="39"/>
  <c r="D43" i="39"/>
  <c r="C43" i="39"/>
  <c r="B43" i="39"/>
  <c r="A43" i="39"/>
  <c r="T43" i="39" s="1"/>
  <c r="Z41" i="39"/>
  <c r="Y41" i="39"/>
  <c r="R41" i="39"/>
  <c r="Q41" i="39"/>
  <c r="P41" i="39"/>
  <c r="O41" i="39"/>
  <c r="J41" i="39"/>
  <c r="I41" i="39"/>
  <c r="H41" i="39"/>
  <c r="G41" i="39"/>
  <c r="F41" i="39"/>
  <c r="E41" i="39"/>
  <c r="D41" i="39"/>
  <c r="C41" i="39"/>
  <c r="B41" i="39"/>
  <c r="A41" i="39"/>
  <c r="T41" i="39" s="1"/>
  <c r="Z40" i="39"/>
  <c r="Y40" i="39"/>
  <c r="R40" i="39"/>
  <c r="Q40" i="39"/>
  <c r="P40" i="39"/>
  <c r="O40" i="39"/>
  <c r="J40" i="39"/>
  <c r="I40" i="39"/>
  <c r="H40" i="39"/>
  <c r="G40" i="39"/>
  <c r="F40" i="39"/>
  <c r="E40" i="39"/>
  <c r="D40" i="39"/>
  <c r="C40" i="39"/>
  <c r="B40" i="39"/>
  <c r="A40" i="39"/>
  <c r="T40" i="39" s="1"/>
  <c r="Z39" i="39"/>
  <c r="Y39" i="39"/>
  <c r="R39" i="39"/>
  <c r="Q39" i="39"/>
  <c r="P39" i="39"/>
  <c r="O39" i="39"/>
  <c r="J39" i="39"/>
  <c r="I39" i="39"/>
  <c r="H39" i="39"/>
  <c r="G39" i="39"/>
  <c r="F39" i="39"/>
  <c r="E39" i="39"/>
  <c r="D39" i="39"/>
  <c r="C39" i="39"/>
  <c r="B39" i="39"/>
  <c r="A39" i="39"/>
  <c r="T39" i="39" s="1"/>
  <c r="Z38" i="39"/>
  <c r="Y38" i="39"/>
  <c r="R38" i="39"/>
  <c r="Q38" i="39"/>
  <c r="P38" i="39"/>
  <c r="O38" i="39"/>
  <c r="J38" i="39"/>
  <c r="I38" i="39"/>
  <c r="H38" i="39"/>
  <c r="G38" i="39"/>
  <c r="F38" i="39"/>
  <c r="E38" i="39"/>
  <c r="D38" i="39"/>
  <c r="C38" i="39"/>
  <c r="B38" i="39"/>
  <c r="A38" i="39"/>
  <c r="T38" i="39" s="1"/>
  <c r="Z36" i="39"/>
  <c r="Y36" i="39"/>
  <c r="R36" i="39"/>
  <c r="Q36" i="39"/>
  <c r="P36" i="39"/>
  <c r="O36" i="39"/>
  <c r="J36" i="39"/>
  <c r="I36" i="39"/>
  <c r="H36" i="39"/>
  <c r="G36" i="39"/>
  <c r="F36" i="39"/>
  <c r="E36" i="39"/>
  <c r="D36" i="39"/>
  <c r="C36" i="39"/>
  <c r="B36" i="39"/>
  <c r="A36" i="39"/>
  <c r="T36" i="39" s="1"/>
  <c r="Z35" i="39"/>
  <c r="Y35" i="39"/>
  <c r="R35" i="39"/>
  <c r="Q35" i="39"/>
  <c r="P35" i="39"/>
  <c r="O35" i="39"/>
  <c r="J35" i="39"/>
  <c r="I35" i="39"/>
  <c r="H35" i="39"/>
  <c r="G35" i="39"/>
  <c r="F35" i="39"/>
  <c r="E35" i="39"/>
  <c r="D35" i="39"/>
  <c r="C35" i="39"/>
  <c r="B35" i="39"/>
  <c r="A35" i="39"/>
  <c r="T35" i="39" s="1"/>
  <c r="Z34" i="39"/>
  <c r="Y34" i="39"/>
  <c r="R34" i="39"/>
  <c r="Q34" i="39"/>
  <c r="P34" i="39"/>
  <c r="O34" i="39"/>
  <c r="J34" i="39"/>
  <c r="I34" i="39"/>
  <c r="H34" i="39"/>
  <c r="G34" i="39"/>
  <c r="F34" i="39"/>
  <c r="E34" i="39"/>
  <c r="D34" i="39"/>
  <c r="C34" i="39"/>
  <c r="B34" i="39"/>
  <c r="A34" i="39"/>
  <c r="T34" i="39" s="1"/>
  <c r="Z33" i="39"/>
  <c r="Y33" i="39"/>
  <c r="R33" i="39"/>
  <c r="Q33" i="39"/>
  <c r="P33" i="39"/>
  <c r="O33" i="39"/>
  <c r="J33" i="39"/>
  <c r="I33" i="39"/>
  <c r="H33" i="39"/>
  <c r="G33" i="39"/>
  <c r="F33" i="39"/>
  <c r="E33" i="39"/>
  <c r="D33" i="39"/>
  <c r="C33" i="39"/>
  <c r="B33" i="39"/>
  <c r="A33" i="39"/>
  <c r="T33" i="39" s="1"/>
  <c r="Z31" i="39"/>
  <c r="Y31" i="39"/>
  <c r="R31" i="39"/>
  <c r="Q31" i="39"/>
  <c r="P31" i="39"/>
  <c r="O31" i="39"/>
  <c r="J31" i="39"/>
  <c r="I31" i="39"/>
  <c r="H31" i="39"/>
  <c r="G31" i="39"/>
  <c r="F31" i="39"/>
  <c r="E31" i="39"/>
  <c r="D31" i="39"/>
  <c r="C31" i="39"/>
  <c r="B31" i="39"/>
  <c r="A31" i="39"/>
  <c r="T31" i="39" s="1"/>
  <c r="Z30" i="39"/>
  <c r="Y30" i="39"/>
  <c r="R30" i="39"/>
  <c r="Q30" i="39"/>
  <c r="P30" i="39"/>
  <c r="O30" i="39"/>
  <c r="J30" i="39"/>
  <c r="I30" i="39"/>
  <c r="H30" i="39"/>
  <c r="G30" i="39"/>
  <c r="F30" i="39"/>
  <c r="E30" i="39"/>
  <c r="D30" i="39"/>
  <c r="C30" i="39"/>
  <c r="B30" i="39"/>
  <c r="A30" i="39"/>
  <c r="T30" i="39" s="1"/>
  <c r="Z29" i="39"/>
  <c r="Y29" i="39"/>
  <c r="R29" i="39"/>
  <c r="Q29" i="39"/>
  <c r="P29" i="39"/>
  <c r="O29" i="39"/>
  <c r="J29" i="39"/>
  <c r="I29" i="39"/>
  <c r="H29" i="39"/>
  <c r="G29" i="39"/>
  <c r="F29" i="39"/>
  <c r="E29" i="39"/>
  <c r="D29" i="39"/>
  <c r="C29" i="39"/>
  <c r="B29" i="39"/>
  <c r="A29" i="39"/>
  <c r="T29" i="39" s="1"/>
  <c r="Z27" i="39"/>
  <c r="Y27" i="39"/>
  <c r="R27" i="39"/>
  <c r="Q27" i="39"/>
  <c r="P27" i="39"/>
  <c r="O27" i="39"/>
  <c r="J27" i="39"/>
  <c r="I27" i="39"/>
  <c r="H27" i="39"/>
  <c r="G27" i="39"/>
  <c r="F27" i="39"/>
  <c r="E27" i="39"/>
  <c r="D27" i="39"/>
  <c r="C27" i="39"/>
  <c r="B27" i="39"/>
  <c r="A27" i="39"/>
  <c r="T27" i="39" s="1"/>
  <c r="Z26" i="39"/>
  <c r="Y26" i="39"/>
  <c r="R26" i="39"/>
  <c r="Q26" i="39"/>
  <c r="P26" i="39"/>
  <c r="O26" i="39"/>
  <c r="J26" i="39"/>
  <c r="I26" i="39"/>
  <c r="H26" i="39"/>
  <c r="G26" i="39"/>
  <c r="F26" i="39"/>
  <c r="E26" i="39"/>
  <c r="D26" i="39"/>
  <c r="C26" i="39"/>
  <c r="B26" i="39"/>
  <c r="A26" i="39"/>
  <c r="T26" i="39" s="1"/>
  <c r="Z25" i="39"/>
  <c r="Y25" i="39"/>
  <c r="R25" i="39"/>
  <c r="Q25" i="39"/>
  <c r="P25" i="39"/>
  <c r="O25" i="39"/>
  <c r="J25" i="39"/>
  <c r="I25" i="39"/>
  <c r="H25" i="39"/>
  <c r="G25" i="39"/>
  <c r="F25" i="39"/>
  <c r="E25" i="39"/>
  <c r="D25" i="39"/>
  <c r="C25" i="39"/>
  <c r="B25" i="39"/>
  <c r="A25" i="39"/>
  <c r="T25" i="39" s="1"/>
  <c r="Z24" i="39"/>
  <c r="Y24" i="39"/>
  <c r="R24" i="39"/>
  <c r="Q24" i="39"/>
  <c r="P24" i="39"/>
  <c r="O24" i="39"/>
  <c r="J24" i="39"/>
  <c r="I24" i="39"/>
  <c r="H24" i="39"/>
  <c r="G24" i="39"/>
  <c r="F24" i="39"/>
  <c r="E24" i="39"/>
  <c r="D24" i="39"/>
  <c r="C24" i="39"/>
  <c r="B24" i="39"/>
  <c r="A24" i="39"/>
  <c r="T24" i="39" s="1"/>
  <c r="Z23" i="39"/>
  <c r="Y23" i="39"/>
  <c r="R23" i="39"/>
  <c r="Q23" i="39"/>
  <c r="P23" i="39"/>
  <c r="O23" i="39"/>
  <c r="J23" i="39"/>
  <c r="I23" i="39"/>
  <c r="H23" i="39"/>
  <c r="G23" i="39"/>
  <c r="F23" i="39"/>
  <c r="E23" i="39"/>
  <c r="D23" i="39"/>
  <c r="C23" i="39"/>
  <c r="B23" i="39"/>
  <c r="A23" i="39"/>
  <c r="T23" i="39" s="1"/>
  <c r="Z22" i="39"/>
  <c r="Y22" i="39"/>
  <c r="R22" i="39"/>
  <c r="Q22" i="39"/>
  <c r="P22" i="39"/>
  <c r="O22" i="39"/>
  <c r="J22" i="39"/>
  <c r="I22" i="39"/>
  <c r="H22" i="39"/>
  <c r="G22" i="39"/>
  <c r="F22" i="39"/>
  <c r="E22" i="39"/>
  <c r="D22" i="39"/>
  <c r="C22" i="39"/>
  <c r="B22" i="39"/>
  <c r="A22" i="39"/>
  <c r="T22" i="39" s="1"/>
  <c r="Z21" i="39"/>
  <c r="Y21" i="39"/>
  <c r="R21" i="39"/>
  <c r="Q21" i="39"/>
  <c r="P21" i="39"/>
  <c r="O21" i="39"/>
  <c r="J21" i="39"/>
  <c r="I21" i="39"/>
  <c r="H21" i="39"/>
  <c r="G21" i="39"/>
  <c r="F21" i="39"/>
  <c r="E21" i="39"/>
  <c r="D21" i="39"/>
  <c r="C21" i="39"/>
  <c r="B21" i="39"/>
  <c r="A21" i="39"/>
  <c r="T21" i="39" s="1"/>
  <c r="Z20" i="39"/>
  <c r="Y20" i="39"/>
  <c r="R20" i="39"/>
  <c r="Q20" i="39"/>
  <c r="P20" i="39"/>
  <c r="O20" i="39"/>
  <c r="J20" i="39"/>
  <c r="I20" i="39"/>
  <c r="H20" i="39"/>
  <c r="G20" i="39"/>
  <c r="F20" i="39"/>
  <c r="E20" i="39"/>
  <c r="D20" i="39"/>
  <c r="C20" i="39"/>
  <c r="B20" i="39"/>
  <c r="A20" i="39"/>
  <c r="T20" i="39" s="1"/>
  <c r="Z16" i="39"/>
  <c r="Y16" i="39"/>
  <c r="R16" i="39"/>
  <c r="Q16" i="39"/>
  <c r="P16" i="39"/>
  <c r="O16" i="39"/>
  <c r="J16" i="39"/>
  <c r="I16" i="39"/>
  <c r="H16" i="39"/>
  <c r="G16" i="39"/>
  <c r="F16" i="39"/>
  <c r="E16" i="39"/>
  <c r="D16" i="39"/>
  <c r="C16" i="39"/>
  <c r="B16" i="39"/>
  <c r="A16" i="39"/>
  <c r="T16" i="39" s="1"/>
  <c r="Z15" i="39"/>
  <c r="Y15" i="39"/>
  <c r="R15" i="39"/>
  <c r="Q15" i="39"/>
  <c r="P15" i="39"/>
  <c r="O15" i="39"/>
  <c r="J15" i="39"/>
  <c r="I15" i="39"/>
  <c r="H15" i="39"/>
  <c r="G15" i="39"/>
  <c r="F15" i="39"/>
  <c r="E15" i="39"/>
  <c r="D15" i="39"/>
  <c r="C15" i="39"/>
  <c r="B15" i="39"/>
  <c r="A15" i="39"/>
  <c r="T15" i="39" s="1"/>
  <c r="Z14" i="39"/>
  <c r="Y14" i="39"/>
  <c r="R14" i="39"/>
  <c r="Q14" i="39"/>
  <c r="P14" i="39"/>
  <c r="O14" i="39"/>
  <c r="J14" i="39"/>
  <c r="I14" i="39"/>
  <c r="H14" i="39"/>
  <c r="G14" i="39"/>
  <c r="F14" i="39"/>
  <c r="E14" i="39"/>
  <c r="D14" i="39"/>
  <c r="C14" i="39"/>
  <c r="B14" i="39"/>
  <c r="A14" i="39"/>
  <c r="T14" i="39" s="1"/>
  <c r="Z13" i="39"/>
  <c r="Y13" i="39"/>
  <c r="R13" i="39"/>
  <c r="Q13" i="39"/>
  <c r="P13" i="39"/>
  <c r="O13" i="39"/>
  <c r="J13" i="39"/>
  <c r="I13" i="39"/>
  <c r="H13" i="39"/>
  <c r="G13" i="39"/>
  <c r="F13" i="39"/>
  <c r="E13" i="39"/>
  <c r="D13" i="39"/>
  <c r="C13" i="39"/>
  <c r="B13" i="39"/>
  <c r="A13" i="39"/>
  <c r="T13" i="39" s="1"/>
  <c r="Z12" i="39"/>
  <c r="Y12" i="39"/>
  <c r="R12" i="39"/>
  <c r="Q12" i="39"/>
  <c r="P12" i="39"/>
  <c r="O12" i="39"/>
  <c r="J12" i="39"/>
  <c r="I12" i="39"/>
  <c r="H12" i="39"/>
  <c r="G12" i="39"/>
  <c r="F12" i="39"/>
  <c r="E12" i="39"/>
  <c r="D12" i="39"/>
  <c r="C12" i="39"/>
  <c r="B12" i="39"/>
  <c r="A12" i="39"/>
  <c r="T12" i="39" s="1"/>
  <c r="Z11" i="39"/>
  <c r="Y11" i="39"/>
  <c r="R11" i="39"/>
  <c r="Q11" i="39"/>
  <c r="P11" i="39"/>
  <c r="O11" i="39"/>
  <c r="J11" i="39"/>
  <c r="I11" i="39"/>
  <c r="H11" i="39"/>
  <c r="G11" i="39"/>
  <c r="F11" i="39"/>
  <c r="E11" i="39"/>
  <c r="D11" i="39"/>
  <c r="C11" i="39"/>
  <c r="B11" i="39"/>
  <c r="A11" i="39"/>
  <c r="T11" i="39" s="1"/>
  <c r="Z10" i="39"/>
  <c r="Y10" i="39"/>
  <c r="R10" i="39"/>
  <c r="Q10" i="39"/>
  <c r="P10" i="39"/>
  <c r="O10" i="39"/>
  <c r="J10" i="39"/>
  <c r="I10" i="39"/>
  <c r="H10" i="39"/>
  <c r="G10" i="39"/>
  <c r="F10" i="39"/>
  <c r="E10" i="39"/>
  <c r="D10" i="39"/>
  <c r="C10" i="39"/>
  <c r="B10" i="39"/>
  <c r="A10" i="39"/>
  <c r="T10" i="39" s="1"/>
  <c r="Z9" i="39"/>
  <c r="Y9" i="39"/>
  <c r="R9" i="39"/>
  <c r="Q9" i="39"/>
  <c r="P9" i="39"/>
  <c r="O9" i="39"/>
  <c r="J9" i="39"/>
  <c r="I9" i="39"/>
  <c r="H9" i="39"/>
  <c r="G9" i="39"/>
  <c r="F9" i="39"/>
  <c r="E9" i="39"/>
  <c r="D9" i="39"/>
  <c r="C9" i="39"/>
  <c r="B9" i="39"/>
  <c r="A9" i="39"/>
  <c r="T9" i="39" s="1"/>
  <c r="Z8" i="39"/>
  <c r="Y8" i="39"/>
  <c r="R8" i="39"/>
  <c r="Q8" i="39"/>
  <c r="P8" i="39"/>
  <c r="O8" i="39"/>
  <c r="J8" i="39"/>
  <c r="I8" i="39"/>
  <c r="H8" i="39"/>
  <c r="G8" i="39"/>
  <c r="F8" i="39"/>
  <c r="E8" i="39"/>
  <c r="D8" i="39"/>
  <c r="C8" i="39"/>
  <c r="B8" i="39"/>
  <c r="A8" i="39"/>
  <c r="T8" i="39" s="1"/>
  <c r="D15" i="37"/>
  <c r="E15" i="37"/>
  <c r="F15" i="37"/>
  <c r="G15" i="37"/>
  <c r="H15" i="37"/>
  <c r="I15" i="37"/>
  <c r="J15" i="37"/>
  <c r="O15" i="37"/>
  <c r="P15" i="37"/>
  <c r="Q15" i="37"/>
  <c r="R15" i="37"/>
  <c r="S15" i="37"/>
  <c r="T15" i="37"/>
  <c r="Y15" i="37"/>
  <c r="Z15" i="37"/>
  <c r="D16" i="37"/>
  <c r="E16" i="37"/>
  <c r="F16" i="37"/>
  <c r="G16" i="37"/>
  <c r="H16" i="37"/>
  <c r="I16" i="37"/>
  <c r="J16" i="37"/>
  <c r="O16" i="37"/>
  <c r="P16" i="37"/>
  <c r="Q16" i="37"/>
  <c r="R16" i="37"/>
  <c r="S16" i="37"/>
  <c r="T16" i="37"/>
  <c r="Y16" i="37"/>
  <c r="Z16" i="37"/>
  <c r="A15" i="37"/>
  <c r="B15" i="37"/>
  <c r="C15" i="37"/>
  <c r="A16" i="37"/>
  <c r="B16" i="37"/>
  <c r="C16" i="37"/>
  <c r="S18" i="39" l="1"/>
  <c r="S42" i="39"/>
  <c r="K19" i="39"/>
  <c r="M19" i="39" s="1"/>
  <c r="N19" i="39" s="1"/>
  <c r="S17" i="39"/>
  <c r="S28" i="39"/>
  <c r="K32" i="39"/>
  <c r="S32" i="39"/>
  <c r="K28" i="39"/>
  <c r="L28" i="39" s="1"/>
  <c r="K37" i="39"/>
  <c r="K42" i="39"/>
  <c r="K44" i="39"/>
  <c r="L44" i="39" s="1"/>
  <c r="K18" i="39"/>
  <c r="L18" i="39" s="1"/>
  <c r="K17" i="39"/>
  <c r="L17" i="39" s="1"/>
  <c r="M42" i="39"/>
  <c r="N42" i="39" s="1"/>
  <c r="L42" i="39"/>
  <c r="U42" i="39"/>
  <c r="W42" i="39" s="1"/>
  <c r="L37" i="39"/>
  <c r="M37" i="39"/>
  <c r="N37" i="39" s="1"/>
  <c r="L32" i="39"/>
  <c r="M32" i="39"/>
  <c r="N32" i="39" s="1"/>
  <c r="M28" i="39"/>
  <c r="N28" i="39" s="1"/>
  <c r="M18" i="39"/>
  <c r="N18" i="39" s="1"/>
  <c r="U19" i="39"/>
  <c r="W19" i="39" s="1"/>
  <c r="L19" i="39"/>
  <c r="V19" i="39"/>
  <c r="X19" i="39" s="1"/>
  <c r="K16" i="39"/>
  <c r="L16" i="39" s="1"/>
  <c r="K39" i="39"/>
  <c r="M39" i="39" s="1"/>
  <c r="N39" i="39" s="1"/>
  <c r="S8" i="39"/>
  <c r="S9" i="39"/>
  <c r="S10" i="39"/>
  <c r="S11" i="39"/>
  <c r="S12" i="39"/>
  <c r="S13" i="39"/>
  <c r="S16" i="39"/>
  <c r="S21" i="39"/>
  <c r="S24" i="39"/>
  <c r="S30" i="39"/>
  <c r="S31" i="39"/>
  <c r="S34" i="39"/>
  <c r="S38" i="39"/>
  <c r="S40" i="39"/>
  <c r="S41" i="39"/>
  <c r="S27" i="39"/>
  <c r="K31" i="39"/>
  <c r="M31" i="39" s="1"/>
  <c r="N31" i="39" s="1"/>
  <c r="K35" i="39"/>
  <c r="L35" i="39" s="1"/>
  <c r="K38" i="39"/>
  <c r="L38" i="39" s="1"/>
  <c r="S39" i="39"/>
  <c r="K41" i="39"/>
  <c r="L41" i="39" s="1"/>
  <c r="K27" i="39"/>
  <c r="L27" i="39" s="1"/>
  <c r="K11" i="39"/>
  <c r="L11" i="39" s="1"/>
  <c r="S14" i="39"/>
  <c r="S15" i="39"/>
  <c r="S20" i="39"/>
  <c r="S22" i="39"/>
  <c r="S23" i="39"/>
  <c r="S25" i="39"/>
  <c r="S26" i="39"/>
  <c r="S29" i="39"/>
  <c r="S33" i="39"/>
  <c r="S35" i="39"/>
  <c r="S36" i="39"/>
  <c r="S43" i="39"/>
  <c r="K9" i="39"/>
  <c r="M9" i="39" s="1"/>
  <c r="K10" i="39"/>
  <c r="M10" i="39" s="1"/>
  <c r="K12" i="39"/>
  <c r="M12" i="39" s="1"/>
  <c r="N12" i="39" s="1"/>
  <c r="K13" i="39"/>
  <c r="M13" i="39" s="1"/>
  <c r="N13" i="39" s="1"/>
  <c r="K14" i="39"/>
  <c r="M14" i="39" s="1"/>
  <c r="N14" i="39" s="1"/>
  <c r="K15" i="39"/>
  <c r="M15" i="39" s="1"/>
  <c r="N15" i="39" s="1"/>
  <c r="K20" i="39"/>
  <c r="L20" i="39" s="1"/>
  <c r="K21" i="39"/>
  <c r="M21" i="39" s="1"/>
  <c r="K23" i="39"/>
  <c r="L23" i="39" s="1"/>
  <c r="K24" i="39"/>
  <c r="L24" i="39" s="1"/>
  <c r="K25" i="39"/>
  <c r="M25" i="39" s="1"/>
  <c r="N25" i="39" s="1"/>
  <c r="K26" i="39"/>
  <c r="L26" i="39" s="1"/>
  <c r="K30" i="39"/>
  <c r="L30" i="39" s="1"/>
  <c r="K33" i="39"/>
  <c r="M33" i="39" s="1"/>
  <c r="N33" i="39" s="1"/>
  <c r="K34" i="39"/>
  <c r="L34" i="39" s="1"/>
  <c r="K36" i="39"/>
  <c r="M36" i="39" s="1"/>
  <c r="K40" i="39"/>
  <c r="M40" i="39" s="1"/>
  <c r="N40" i="39" s="1"/>
  <c r="K22" i="39"/>
  <c r="L22" i="39" s="1"/>
  <c r="K29" i="39"/>
  <c r="M29" i="39" s="1"/>
  <c r="K8" i="39"/>
  <c r="L8" i="39" s="1"/>
  <c r="K43" i="39"/>
  <c r="M43" i="39" s="1"/>
  <c r="N43" i="39" s="1"/>
  <c r="L31" i="39"/>
  <c r="L39" i="39"/>
  <c r="K16" i="37"/>
  <c r="M16" i="37" s="1"/>
  <c r="N16" i="37" s="1"/>
  <c r="K15" i="37"/>
  <c r="L15" i="37" s="1"/>
  <c r="U16" i="37"/>
  <c r="W16" i="37" s="1"/>
  <c r="M15" i="37"/>
  <c r="N15" i="37" s="1"/>
  <c r="U18" i="39" l="1"/>
  <c r="L15" i="39"/>
  <c r="L16" i="37"/>
  <c r="M17" i="39"/>
  <c r="M16" i="39"/>
  <c r="N16" i="39" s="1"/>
  <c r="M44" i="39"/>
  <c r="V42" i="39"/>
  <c r="X42" i="39" s="1"/>
  <c r="U37" i="39"/>
  <c r="U32" i="39"/>
  <c r="U28" i="39"/>
  <c r="M38" i="39"/>
  <c r="N38" i="39" s="1"/>
  <c r="L33" i="39"/>
  <c r="U15" i="39"/>
  <c r="W15" i="39" s="1"/>
  <c r="L21" i="39"/>
  <c r="M35" i="39"/>
  <c r="N35" i="39" s="1"/>
  <c r="M34" i="39"/>
  <c r="N34" i="39" s="1"/>
  <c r="M30" i="39"/>
  <c r="N30" i="39" s="1"/>
  <c r="L9" i="39"/>
  <c r="L14" i="39"/>
  <c r="L43" i="39"/>
  <c r="N9" i="39"/>
  <c r="U9" i="39"/>
  <c r="W9" i="39" s="1"/>
  <c r="M11" i="39"/>
  <c r="N11" i="39" s="1"/>
  <c r="M8" i="39"/>
  <c r="N8" i="39" s="1"/>
  <c r="M26" i="39"/>
  <c r="N26" i="39" s="1"/>
  <c r="M22" i="39"/>
  <c r="N22" i="39" s="1"/>
  <c r="N10" i="39"/>
  <c r="U10" i="39"/>
  <c r="W10" i="39" s="1"/>
  <c r="M27" i="39"/>
  <c r="N27" i="39" s="1"/>
  <c r="M24" i="39"/>
  <c r="N24" i="39" s="1"/>
  <c r="L25" i="39"/>
  <c r="L13" i="39"/>
  <c r="L10" i="39"/>
  <c r="L40" i="39"/>
  <c r="M23" i="39"/>
  <c r="N23" i="39" s="1"/>
  <c r="M41" i="39"/>
  <c r="N41" i="39" s="1"/>
  <c r="L29" i="39"/>
  <c r="N29" i="39"/>
  <c r="U29" i="39"/>
  <c r="W29" i="39" s="1"/>
  <c r="N36" i="39"/>
  <c r="U36" i="39"/>
  <c r="W36" i="39" s="1"/>
  <c r="N21" i="39"/>
  <c r="U21" i="39"/>
  <c r="W21" i="39" s="1"/>
  <c r="L36" i="39"/>
  <c r="L12" i="39"/>
  <c r="M20" i="39"/>
  <c r="N20" i="39" s="1"/>
  <c r="U31" i="39"/>
  <c r="W31" i="39" s="1"/>
  <c r="U39" i="39"/>
  <c r="W39" i="39" s="1"/>
  <c r="U38" i="39"/>
  <c r="W38" i="39" s="1"/>
  <c r="U33" i="39"/>
  <c r="U13" i="39"/>
  <c r="U25" i="39"/>
  <c r="U40" i="39"/>
  <c r="U12" i="39"/>
  <c r="U43" i="39"/>
  <c r="U16" i="39"/>
  <c r="U14" i="39"/>
  <c r="V16" i="37"/>
  <c r="X16" i="37" s="1"/>
  <c r="U15" i="37"/>
  <c r="W18" i="39" l="1"/>
  <c r="V18" i="39"/>
  <c r="X18" i="39" s="1"/>
  <c r="N44" i="39"/>
  <c r="U44" i="39"/>
  <c r="N17" i="39"/>
  <c r="U17" i="39"/>
  <c r="W37" i="39"/>
  <c r="V37" i="39"/>
  <c r="X37" i="39" s="1"/>
  <c r="W32" i="39"/>
  <c r="V32" i="39"/>
  <c r="X32" i="39" s="1"/>
  <c r="W28" i="39"/>
  <c r="V28" i="39"/>
  <c r="X28" i="39" s="1"/>
  <c r="U34" i="39"/>
  <c r="W34" i="39" s="1"/>
  <c r="U35" i="39"/>
  <c r="W35" i="39" s="1"/>
  <c r="V9" i="39"/>
  <c r="X9" i="39" s="1"/>
  <c r="V15" i="39"/>
  <c r="X15" i="39" s="1"/>
  <c r="U30" i="39"/>
  <c r="W30" i="39" s="1"/>
  <c r="U22" i="39"/>
  <c r="W22" i="39" s="1"/>
  <c r="U41" i="39"/>
  <c r="W41" i="39" s="1"/>
  <c r="U27" i="39"/>
  <c r="W27" i="39" s="1"/>
  <c r="V31" i="39"/>
  <c r="X31" i="39" s="1"/>
  <c r="U11" i="39"/>
  <c r="W11" i="39" s="1"/>
  <c r="U8" i="39"/>
  <c r="V8" i="39" s="1"/>
  <c r="X8" i="39" s="1"/>
  <c r="U24" i="39"/>
  <c r="W24" i="39" s="1"/>
  <c r="U23" i="39"/>
  <c r="W23" i="39" s="1"/>
  <c r="V21" i="39"/>
  <c r="X21" i="39" s="1"/>
  <c r="V10" i="39"/>
  <c r="X10" i="39" s="1"/>
  <c r="U26" i="39"/>
  <c r="V26" i="39" s="1"/>
  <c r="X26" i="39" s="1"/>
  <c r="U20" i="39"/>
  <c r="W20" i="39" s="1"/>
  <c r="V38" i="39"/>
  <c r="X38" i="39" s="1"/>
  <c r="V39" i="39"/>
  <c r="X39" i="39" s="1"/>
  <c r="V36" i="39"/>
  <c r="X36" i="39" s="1"/>
  <c r="V29" i="39"/>
  <c r="X29" i="39" s="1"/>
  <c r="W33" i="39"/>
  <c r="V33" i="39"/>
  <c r="X33" i="39" s="1"/>
  <c r="W25" i="39"/>
  <c r="V25" i="39"/>
  <c r="X25" i="39" s="1"/>
  <c r="W43" i="39"/>
  <c r="V43" i="39"/>
  <c r="X43" i="39" s="1"/>
  <c r="W13" i="39"/>
  <c r="V13" i="39"/>
  <c r="X13" i="39" s="1"/>
  <c r="W14" i="39"/>
  <c r="V14" i="39"/>
  <c r="X14" i="39" s="1"/>
  <c r="W12" i="39"/>
  <c r="V12" i="39"/>
  <c r="X12" i="39" s="1"/>
  <c r="W16" i="39"/>
  <c r="V16" i="39"/>
  <c r="X16" i="39" s="1"/>
  <c r="W40" i="39"/>
  <c r="V40" i="39"/>
  <c r="X40" i="39" s="1"/>
  <c r="W15" i="37"/>
  <c r="V15" i="37"/>
  <c r="X15" i="37" s="1"/>
  <c r="V35" i="39" l="1"/>
  <c r="X35" i="39" s="1"/>
  <c r="V34" i="39"/>
  <c r="X34" i="39" s="1"/>
  <c r="W17" i="39"/>
  <c r="V17" i="39"/>
  <c r="X17" i="39" s="1"/>
  <c r="W44" i="39"/>
  <c r="V44" i="39"/>
  <c r="X44" i="39" s="1"/>
  <c r="V30" i="39"/>
  <c r="X30" i="39" s="1"/>
  <c r="V41" i="39"/>
  <c r="X41" i="39" s="1"/>
  <c r="V22" i="39"/>
  <c r="X22" i="39" s="1"/>
  <c r="V11" i="39"/>
  <c r="X11" i="39" s="1"/>
  <c r="V27" i="39"/>
  <c r="X27" i="39" s="1"/>
  <c r="W8" i="39"/>
  <c r="V23" i="39"/>
  <c r="X23" i="39" s="1"/>
  <c r="W26" i="39"/>
  <c r="V24" i="39"/>
  <c r="X24" i="39" s="1"/>
  <c r="V20" i="39"/>
  <c r="X20" i="39" s="1"/>
  <c r="Z36" i="37"/>
  <c r="Y36" i="37"/>
  <c r="R36" i="37"/>
  <c r="Q36" i="37"/>
  <c r="P36" i="37"/>
  <c r="O36" i="37"/>
  <c r="J36" i="37"/>
  <c r="I36" i="37"/>
  <c r="H36" i="37"/>
  <c r="G36" i="37"/>
  <c r="F36" i="37"/>
  <c r="E36" i="37"/>
  <c r="D36" i="37"/>
  <c r="C36" i="37"/>
  <c r="B36" i="37"/>
  <c r="A36" i="37"/>
  <c r="T36" i="37" s="1"/>
  <c r="Z35" i="37"/>
  <c r="Y35" i="37"/>
  <c r="R35" i="37"/>
  <c r="Q35" i="37"/>
  <c r="P35" i="37"/>
  <c r="O35" i="37"/>
  <c r="J35" i="37"/>
  <c r="I35" i="37"/>
  <c r="H35" i="37"/>
  <c r="G35" i="37"/>
  <c r="F35" i="37"/>
  <c r="E35" i="37"/>
  <c r="D35" i="37"/>
  <c r="C35" i="37"/>
  <c r="B35" i="37"/>
  <c r="A35" i="37"/>
  <c r="T35" i="37" s="1"/>
  <c r="Z34" i="37"/>
  <c r="Y34" i="37"/>
  <c r="R34" i="37"/>
  <c r="Q34" i="37"/>
  <c r="P34" i="37"/>
  <c r="O34" i="37"/>
  <c r="J34" i="37"/>
  <c r="I34" i="37"/>
  <c r="H34" i="37"/>
  <c r="G34" i="37"/>
  <c r="F34" i="37"/>
  <c r="E34" i="37"/>
  <c r="D34" i="37"/>
  <c r="C34" i="37"/>
  <c r="B34" i="37"/>
  <c r="A34" i="37"/>
  <c r="T34" i="37" s="1"/>
  <c r="Z33" i="37"/>
  <c r="Y33" i="37"/>
  <c r="R33" i="37"/>
  <c r="Q33" i="37"/>
  <c r="P33" i="37"/>
  <c r="O33" i="37"/>
  <c r="J33" i="37"/>
  <c r="I33" i="37"/>
  <c r="H33" i="37"/>
  <c r="G33" i="37"/>
  <c r="F33" i="37"/>
  <c r="E33" i="37"/>
  <c r="D33" i="37"/>
  <c r="C33" i="37"/>
  <c r="B33" i="37"/>
  <c r="A33" i="37"/>
  <c r="T33" i="37" s="1"/>
  <c r="Z32" i="37"/>
  <c r="Y32" i="37"/>
  <c r="R32" i="37"/>
  <c r="Q32" i="37"/>
  <c r="P32" i="37"/>
  <c r="O32" i="37"/>
  <c r="J32" i="37"/>
  <c r="I32" i="37"/>
  <c r="H32" i="37"/>
  <c r="G32" i="37"/>
  <c r="F32" i="37"/>
  <c r="E32" i="37"/>
  <c r="D32" i="37"/>
  <c r="C32" i="37"/>
  <c r="B32" i="37"/>
  <c r="A32" i="37"/>
  <c r="T32" i="37" s="1"/>
  <c r="Z31" i="37"/>
  <c r="Y31" i="37"/>
  <c r="R31" i="37"/>
  <c r="Q31" i="37"/>
  <c r="P31" i="37"/>
  <c r="O31" i="37"/>
  <c r="J31" i="37"/>
  <c r="I31" i="37"/>
  <c r="H31" i="37"/>
  <c r="G31" i="37"/>
  <c r="F31" i="37"/>
  <c r="E31" i="37"/>
  <c r="D31" i="37"/>
  <c r="C31" i="37"/>
  <c r="B31" i="37"/>
  <c r="A31" i="37"/>
  <c r="T31" i="37" s="1"/>
  <c r="Z30" i="37"/>
  <c r="Y30" i="37"/>
  <c r="R30" i="37"/>
  <c r="Q30" i="37"/>
  <c r="P30" i="37"/>
  <c r="O30" i="37"/>
  <c r="J30" i="37"/>
  <c r="I30" i="37"/>
  <c r="H30" i="37"/>
  <c r="G30" i="37"/>
  <c r="F30" i="37"/>
  <c r="E30" i="37"/>
  <c r="D30" i="37"/>
  <c r="C30" i="37"/>
  <c r="B30" i="37"/>
  <c r="A30" i="37"/>
  <c r="T30" i="37" s="1"/>
  <c r="Z29" i="37"/>
  <c r="Y29" i="37"/>
  <c r="R29" i="37"/>
  <c r="Q29" i="37"/>
  <c r="P29" i="37"/>
  <c r="O29" i="37"/>
  <c r="J29" i="37"/>
  <c r="I29" i="37"/>
  <c r="H29" i="37"/>
  <c r="G29" i="37"/>
  <c r="F29" i="37"/>
  <c r="E29" i="37"/>
  <c r="D29" i="37"/>
  <c r="C29" i="37"/>
  <c r="B29" i="37"/>
  <c r="A29" i="37"/>
  <c r="T29" i="37" s="1"/>
  <c r="Z28" i="37"/>
  <c r="Y28" i="37"/>
  <c r="R28" i="37"/>
  <c r="Q28" i="37"/>
  <c r="P28" i="37"/>
  <c r="O28" i="37"/>
  <c r="J28" i="37"/>
  <c r="I28" i="37"/>
  <c r="H28" i="37"/>
  <c r="G28" i="37"/>
  <c r="F28" i="37"/>
  <c r="E28" i="37"/>
  <c r="D28" i="37"/>
  <c r="C28" i="37"/>
  <c r="B28" i="37"/>
  <c r="A28" i="37"/>
  <c r="T28" i="37" s="1"/>
  <c r="Z27" i="37"/>
  <c r="Y27" i="37"/>
  <c r="R27" i="37"/>
  <c r="Q27" i="37"/>
  <c r="P27" i="37"/>
  <c r="O27" i="37"/>
  <c r="J27" i="37"/>
  <c r="I27" i="37"/>
  <c r="H27" i="37"/>
  <c r="G27" i="37"/>
  <c r="F27" i="37"/>
  <c r="E27" i="37"/>
  <c r="D27" i="37"/>
  <c r="C27" i="37"/>
  <c r="B27" i="37"/>
  <c r="A27" i="37"/>
  <c r="T27" i="37" s="1"/>
  <c r="Z26" i="37"/>
  <c r="Y26" i="37"/>
  <c r="R26" i="37"/>
  <c r="Q26" i="37"/>
  <c r="P26" i="37"/>
  <c r="O26" i="37"/>
  <c r="J26" i="37"/>
  <c r="I26" i="37"/>
  <c r="H26" i="37"/>
  <c r="G26" i="37"/>
  <c r="F26" i="37"/>
  <c r="E26" i="37"/>
  <c r="D26" i="37"/>
  <c r="C26" i="37"/>
  <c r="B26" i="37"/>
  <c r="A26" i="37"/>
  <c r="T26" i="37" s="1"/>
  <c r="Z25" i="37"/>
  <c r="Y25" i="37"/>
  <c r="R25" i="37"/>
  <c r="Q25" i="37"/>
  <c r="P25" i="37"/>
  <c r="O25" i="37"/>
  <c r="J25" i="37"/>
  <c r="I25" i="37"/>
  <c r="H25" i="37"/>
  <c r="G25" i="37"/>
  <c r="F25" i="37"/>
  <c r="E25" i="37"/>
  <c r="D25" i="37"/>
  <c r="C25" i="37"/>
  <c r="B25" i="37"/>
  <c r="A25" i="37"/>
  <c r="T25" i="37" s="1"/>
  <c r="Z24" i="37"/>
  <c r="Y24" i="37"/>
  <c r="R24" i="37"/>
  <c r="Q24" i="37"/>
  <c r="P24" i="37"/>
  <c r="O24" i="37"/>
  <c r="J24" i="37"/>
  <c r="I24" i="37"/>
  <c r="H24" i="37"/>
  <c r="G24" i="37"/>
  <c r="F24" i="37"/>
  <c r="E24" i="37"/>
  <c r="D24" i="37"/>
  <c r="C24" i="37"/>
  <c r="B24" i="37"/>
  <c r="A24" i="37"/>
  <c r="T24" i="37" s="1"/>
  <c r="Z23" i="37"/>
  <c r="Y23" i="37"/>
  <c r="R23" i="37"/>
  <c r="Q23" i="37"/>
  <c r="P23" i="37"/>
  <c r="O23" i="37"/>
  <c r="J23" i="37"/>
  <c r="I23" i="37"/>
  <c r="H23" i="37"/>
  <c r="G23" i="37"/>
  <c r="F23" i="37"/>
  <c r="E23" i="37"/>
  <c r="D23" i="37"/>
  <c r="C23" i="37"/>
  <c r="B23" i="37"/>
  <c r="A23" i="37"/>
  <c r="T23" i="37" s="1"/>
  <c r="Z22" i="37"/>
  <c r="Y22" i="37"/>
  <c r="R22" i="37"/>
  <c r="Q22" i="37"/>
  <c r="P22" i="37"/>
  <c r="O22" i="37"/>
  <c r="J22" i="37"/>
  <c r="I22" i="37"/>
  <c r="H22" i="37"/>
  <c r="G22" i="37"/>
  <c r="F22" i="37"/>
  <c r="E22" i="37"/>
  <c r="D22" i="37"/>
  <c r="C22" i="37"/>
  <c r="B22" i="37"/>
  <c r="A22" i="37"/>
  <c r="T22" i="37" s="1"/>
  <c r="Z21" i="37"/>
  <c r="Y21" i="37"/>
  <c r="R21" i="37"/>
  <c r="Q21" i="37"/>
  <c r="P21" i="37"/>
  <c r="O21" i="37"/>
  <c r="J21" i="37"/>
  <c r="I21" i="37"/>
  <c r="H21" i="37"/>
  <c r="G21" i="37"/>
  <c r="F21" i="37"/>
  <c r="E21" i="37"/>
  <c r="D21" i="37"/>
  <c r="C21" i="37"/>
  <c r="B21" i="37"/>
  <c r="A21" i="37"/>
  <c r="T21" i="37" s="1"/>
  <c r="Z20" i="37"/>
  <c r="Y20" i="37"/>
  <c r="R20" i="37"/>
  <c r="Q20" i="37"/>
  <c r="P20" i="37"/>
  <c r="O20" i="37"/>
  <c r="J20" i="37"/>
  <c r="I20" i="37"/>
  <c r="H20" i="37"/>
  <c r="G20" i="37"/>
  <c r="F20" i="37"/>
  <c r="E20" i="37"/>
  <c r="D20" i="37"/>
  <c r="C20" i="37"/>
  <c r="B20" i="37"/>
  <c r="A20" i="37"/>
  <c r="T20" i="37" s="1"/>
  <c r="Z19" i="37"/>
  <c r="Y19" i="37"/>
  <c r="R19" i="37"/>
  <c r="Q19" i="37"/>
  <c r="P19" i="37"/>
  <c r="O19" i="37"/>
  <c r="J19" i="37"/>
  <c r="I19" i="37"/>
  <c r="H19" i="37"/>
  <c r="G19" i="37"/>
  <c r="F19" i="37"/>
  <c r="E19" i="37"/>
  <c r="D19" i="37"/>
  <c r="C19" i="37"/>
  <c r="B19" i="37"/>
  <c r="A19" i="37"/>
  <c r="T19" i="37" s="1"/>
  <c r="Z18" i="37"/>
  <c r="Y18" i="37"/>
  <c r="R18" i="37"/>
  <c r="Q18" i="37"/>
  <c r="P18" i="37"/>
  <c r="O18" i="37"/>
  <c r="J18" i="37"/>
  <c r="I18" i="37"/>
  <c r="H18" i="37"/>
  <c r="G18" i="37"/>
  <c r="F18" i="37"/>
  <c r="E18" i="37"/>
  <c r="D18" i="37"/>
  <c r="C18" i="37"/>
  <c r="B18" i="37"/>
  <c r="A18" i="37"/>
  <c r="T18" i="37" s="1"/>
  <c r="Z17" i="37"/>
  <c r="Y17" i="37"/>
  <c r="R17" i="37"/>
  <c r="Q17" i="37"/>
  <c r="P17" i="37"/>
  <c r="O17" i="37"/>
  <c r="J17" i="37"/>
  <c r="I17" i="37"/>
  <c r="H17" i="37"/>
  <c r="G17" i="37"/>
  <c r="F17" i="37"/>
  <c r="E17" i="37"/>
  <c r="D17" i="37"/>
  <c r="C17" i="37"/>
  <c r="B17" i="37"/>
  <c r="A17" i="37"/>
  <c r="T17" i="37" s="1"/>
  <c r="Z14" i="37"/>
  <c r="Y14" i="37"/>
  <c r="R14" i="37"/>
  <c r="Q14" i="37"/>
  <c r="P14" i="37"/>
  <c r="O14" i="37"/>
  <c r="J14" i="37"/>
  <c r="I14" i="37"/>
  <c r="H14" i="37"/>
  <c r="G14" i="37"/>
  <c r="F14" i="37"/>
  <c r="E14" i="37"/>
  <c r="D14" i="37"/>
  <c r="C14" i="37"/>
  <c r="B14" i="37"/>
  <c r="A14" i="37"/>
  <c r="T14" i="37" s="1"/>
  <c r="Z13" i="37"/>
  <c r="Y13" i="37"/>
  <c r="R13" i="37"/>
  <c r="Q13" i="37"/>
  <c r="P13" i="37"/>
  <c r="O13" i="37"/>
  <c r="J13" i="37"/>
  <c r="I13" i="37"/>
  <c r="H13" i="37"/>
  <c r="G13" i="37"/>
  <c r="F13" i="37"/>
  <c r="E13" i="37"/>
  <c r="D13" i="37"/>
  <c r="C13" i="37"/>
  <c r="B13" i="37"/>
  <c r="A13" i="37"/>
  <c r="T13" i="37" s="1"/>
  <c r="Z12" i="37"/>
  <c r="Y12" i="37"/>
  <c r="R12" i="37"/>
  <c r="Q12" i="37"/>
  <c r="P12" i="37"/>
  <c r="O12" i="37"/>
  <c r="J12" i="37"/>
  <c r="I12" i="37"/>
  <c r="H12" i="37"/>
  <c r="G12" i="37"/>
  <c r="F12" i="37"/>
  <c r="E12" i="37"/>
  <c r="D12" i="37"/>
  <c r="C12" i="37"/>
  <c r="B12" i="37"/>
  <c r="A12" i="37"/>
  <c r="T12" i="37" s="1"/>
  <c r="Z11" i="37"/>
  <c r="Y11" i="37"/>
  <c r="R11" i="37"/>
  <c r="Q11" i="37"/>
  <c r="P11" i="37"/>
  <c r="O11" i="37"/>
  <c r="J11" i="37"/>
  <c r="I11" i="37"/>
  <c r="H11" i="37"/>
  <c r="G11" i="37"/>
  <c r="F11" i="37"/>
  <c r="E11" i="37"/>
  <c r="D11" i="37"/>
  <c r="C11" i="37"/>
  <c r="B11" i="37"/>
  <c r="A11" i="37"/>
  <c r="T11" i="37" s="1"/>
  <c r="Z10" i="37"/>
  <c r="Y10" i="37"/>
  <c r="R10" i="37"/>
  <c r="Q10" i="37"/>
  <c r="P10" i="37"/>
  <c r="O10" i="37"/>
  <c r="J10" i="37"/>
  <c r="I10" i="37"/>
  <c r="H10" i="37"/>
  <c r="G10" i="37"/>
  <c r="F10" i="37"/>
  <c r="E10" i="37"/>
  <c r="D10" i="37"/>
  <c r="C10" i="37"/>
  <c r="B10" i="37"/>
  <c r="A10" i="37"/>
  <c r="T10" i="37" s="1"/>
  <c r="Z9" i="37"/>
  <c r="Y9" i="37"/>
  <c r="R9" i="37"/>
  <c r="Q9" i="37"/>
  <c r="P9" i="37"/>
  <c r="O9" i="37"/>
  <c r="J9" i="37"/>
  <c r="I9" i="37"/>
  <c r="H9" i="37"/>
  <c r="G9" i="37"/>
  <c r="F9" i="37"/>
  <c r="E9" i="37"/>
  <c r="D9" i="37"/>
  <c r="C9" i="37"/>
  <c r="B9" i="37"/>
  <c r="A9" i="37"/>
  <c r="T9" i="37" s="1"/>
  <c r="Z8" i="37"/>
  <c r="Y8" i="37"/>
  <c r="R8" i="37"/>
  <c r="Q8" i="37"/>
  <c r="P8" i="37"/>
  <c r="O8" i="37"/>
  <c r="J8" i="37"/>
  <c r="I8" i="37"/>
  <c r="H8" i="37"/>
  <c r="G8" i="37"/>
  <c r="F8" i="37"/>
  <c r="E8" i="37"/>
  <c r="D8" i="37"/>
  <c r="C8" i="37"/>
  <c r="B8" i="37"/>
  <c r="A8" i="37"/>
  <c r="T8" i="37" s="1"/>
  <c r="S15" i="35"/>
  <c r="T15" i="35"/>
  <c r="Y15" i="35"/>
  <c r="Z15" i="35"/>
  <c r="S16" i="35"/>
  <c r="T16" i="35"/>
  <c r="Y16" i="35"/>
  <c r="Z16" i="35"/>
  <c r="A15" i="35"/>
  <c r="B15" i="35"/>
  <c r="C15" i="35"/>
  <c r="D15" i="35"/>
  <c r="E15" i="35"/>
  <c r="F15" i="35"/>
  <c r="G15" i="35"/>
  <c r="H15" i="35"/>
  <c r="I15" i="35"/>
  <c r="J15" i="35"/>
  <c r="O15" i="35"/>
  <c r="P15" i="35"/>
  <c r="Q15" i="35"/>
  <c r="R15" i="35"/>
  <c r="A16" i="35"/>
  <c r="B16" i="35"/>
  <c r="C16" i="35"/>
  <c r="D16" i="35"/>
  <c r="E16" i="35"/>
  <c r="F16" i="35"/>
  <c r="G16" i="35"/>
  <c r="H16" i="35"/>
  <c r="I16" i="35"/>
  <c r="J16" i="35"/>
  <c r="O16" i="35"/>
  <c r="P16" i="35"/>
  <c r="Q16" i="35"/>
  <c r="R16" i="35"/>
  <c r="Z36" i="35"/>
  <c r="Y36" i="35"/>
  <c r="R36" i="35"/>
  <c r="Q36" i="35"/>
  <c r="P36" i="35"/>
  <c r="O36" i="35"/>
  <c r="J36" i="35"/>
  <c r="I36" i="35"/>
  <c r="H36" i="35"/>
  <c r="G36" i="35"/>
  <c r="F36" i="35"/>
  <c r="E36" i="35"/>
  <c r="D36" i="35"/>
  <c r="C36" i="35"/>
  <c r="B36" i="35"/>
  <c r="A36" i="35"/>
  <c r="T36" i="35" s="1"/>
  <c r="Z35" i="35"/>
  <c r="Y35" i="35"/>
  <c r="R35" i="35"/>
  <c r="Q35" i="35"/>
  <c r="P35" i="35"/>
  <c r="O35" i="35"/>
  <c r="J35" i="35"/>
  <c r="I35" i="35"/>
  <c r="H35" i="35"/>
  <c r="G35" i="35"/>
  <c r="F35" i="35"/>
  <c r="E35" i="35"/>
  <c r="D35" i="35"/>
  <c r="C35" i="35"/>
  <c r="B35" i="35"/>
  <c r="A35" i="35"/>
  <c r="T35" i="35" s="1"/>
  <c r="Z34" i="35"/>
  <c r="Y34" i="35"/>
  <c r="R34" i="35"/>
  <c r="Q34" i="35"/>
  <c r="P34" i="35"/>
  <c r="O34" i="35"/>
  <c r="J34" i="35"/>
  <c r="I34" i="35"/>
  <c r="H34" i="35"/>
  <c r="G34" i="35"/>
  <c r="F34" i="35"/>
  <c r="E34" i="35"/>
  <c r="D34" i="35"/>
  <c r="C34" i="35"/>
  <c r="B34" i="35"/>
  <c r="A34" i="35"/>
  <c r="T34" i="35" s="1"/>
  <c r="Z33" i="35"/>
  <c r="Y33" i="35"/>
  <c r="R33" i="35"/>
  <c r="Q33" i="35"/>
  <c r="P33" i="35"/>
  <c r="O33" i="35"/>
  <c r="J33" i="35"/>
  <c r="I33" i="35"/>
  <c r="H33" i="35"/>
  <c r="G33" i="35"/>
  <c r="F33" i="35"/>
  <c r="E33" i="35"/>
  <c r="D33" i="35"/>
  <c r="C33" i="35"/>
  <c r="B33" i="35"/>
  <c r="A33" i="35"/>
  <c r="T33" i="35" s="1"/>
  <c r="Z32" i="35"/>
  <c r="Y32" i="35"/>
  <c r="R32" i="35"/>
  <c r="Q32" i="35"/>
  <c r="P32" i="35"/>
  <c r="O32" i="35"/>
  <c r="J32" i="35"/>
  <c r="I32" i="35"/>
  <c r="H32" i="35"/>
  <c r="G32" i="35"/>
  <c r="F32" i="35"/>
  <c r="E32" i="35"/>
  <c r="D32" i="35"/>
  <c r="C32" i="35"/>
  <c r="B32" i="35"/>
  <c r="A32" i="35"/>
  <c r="T32" i="35" s="1"/>
  <c r="Z31" i="35"/>
  <c r="Y31" i="35"/>
  <c r="R31" i="35"/>
  <c r="Q31" i="35"/>
  <c r="P31" i="35"/>
  <c r="O31" i="35"/>
  <c r="J31" i="35"/>
  <c r="I31" i="35"/>
  <c r="H31" i="35"/>
  <c r="G31" i="35"/>
  <c r="F31" i="35"/>
  <c r="E31" i="35"/>
  <c r="D31" i="35"/>
  <c r="C31" i="35"/>
  <c r="B31" i="35"/>
  <c r="A31" i="35"/>
  <c r="T31" i="35" s="1"/>
  <c r="Z30" i="35"/>
  <c r="Y30" i="35"/>
  <c r="R30" i="35"/>
  <c r="Q30" i="35"/>
  <c r="P30" i="35"/>
  <c r="O30" i="35"/>
  <c r="J30" i="35"/>
  <c r="I30" i="35"/>
  <c r="H30" i="35"/>
  <c r="G30" i="35"/>
  <c r="F30" i="35"/>
  <c r="E30" i="35"/>
  <c r="D30" i="35"/>
  <c r="C30" i="35"/>
  <c r="B30" i="35"/>
  <c r="A30" i="35"/>
  <c r="T30" i="35" s="1"/>
  <c r="Z29" i="35"/>
  <c r="Y29" i="35"/>
  <c r="R29" i="35"/>
  <c r="Q29" i="35"/>
  <c r="P29" i="35"/>
  <c r="O29" i="35"/>
  <c r="J29" i="35"/>
  <c r="I29" i="35"/>
  <c r="H29" i="35"/>
  <c r="G29" i="35"/>
  <c r="F29" i="35"/>
  <c r="E29" i="35"/>
  <c r="D29" i="35"/>
  <c r="C29" i="35"/>
  <c r="B29" i="35"/>
  <c r="A29" i="35"/>
  <c r="T29" i="35" s="1"/>
  <c r="Z28" i="35"/>
  <c r="Y28" i="35"/>
  <c r="R28" i="35"/>
  <c r="Q28" i="35"/>
  <c r="P28" i="35"/>
  <c r="O28" i="35"/>
  <c r="J28" i="35"/>
  <c r="I28" i="35"/>
  <c r="H28" i="35"/>
  <c r="G28" i="35"/>
  <c r="F28" i="35"/>
  <c r="E28" i="35"/>
  <c r="D28" i="35"/>
  <c r="C28" i="35"/>
  <c r="B28" i="35"/>
  <c r="A28" i="35"/>
  <c r="T28" i="35" s="1"/>
  <c r="Z27" i="35"/>
  <c r="Y27" i="35"/>
  <c r="R27" i="35"/>
  <c r="Q27" i="35"/>
  <c r="P27" i="35"/>
  <c r="O27" i="35"/>
  <c r="J27" i="35"/>
  <c r="I27" i="35"/>
  <c r="H27" i="35"/>
  <c r="G27" i="35"/>
  <c r="F27" i="35"/>
  <c r="E27" i="35"/>
  <c r="D27" i="35"/>
  <c r="C27" i="35"/>
  <c r="B27" i="35"/>
  <c r="A27" i="35"/>
  <c r="T27" i="35" s="1"/>
  <c r="Z26" i="35"/>
  <c r="Y26" i="35"/>
  <c r="R26" i="35"/>
  <c r="Q26" i="35"/>
  <c r="P26" i="35"/>
  <c r="O26" i="35"/>
  <c r="J26" i="35"/>
  <c r="I26" i="35"/>
  <c r="H26" i="35"/>
  <c r="G26" i="35"/>
  <c r="F26" i="35"/>
  <c r="E26" i="35"/>
  <c r="D26" i="35"/>
  <c r="C26" i="35"/>
  <c r="B26" i="35"/>
  <c r="A26" i="35"/>
  <c r="T26" i="35" s="1"/>
  <c r="Z25" i="35"/>
  <c r="Y25" i="35"/>
  <c r="R25" i="35"/>
  <c r="Q25" i="35"/>
  <c r="P25" i="35"/>
  <c r="O25" i="35"/>
  <c r="J25" i="35"/>
  <c r="I25" i="35"/>
  <c r="H25" i="35"/>
  <c r="G25" i="35"/>
  <c r="F25" i="35"/>
  <c r="E25" i="35"/>
  <c r="D25" i="35"/>
  <c r="C25" i="35"/>
  <c r="B25" i="35"/>
  <c r="A25" i="35"/>
  <c r="T25" i="35" s="1"/>
  <c r="Z24" i="35"/>
  <c r="Y24" i="35"/>
  <c r="R24" i="35"/>
  <c r="Q24" i="35"/>
  <c r="P24" i="35"/>
  <c r="O24" i="35"/>
  <c r="J24" i="35"/>
  <c r="I24" i="35"/>
  <c r="H24" i="35"/>
  <c r="G24" i="35"/>
  <c r="F24" i="35"/>
  <c r="E24" i="35"/>
  <c r="D24" i="35"/>
  <c r="C24" i="35"/>
  <c r="B24" i="35"/>
  <c r="A24" i="35"/>
  <c r="T24" i="35" s="1"/>
  <c r="Z23" i="35"/>
  <c r="Y23" i="35"/>
  <c r="R23" i="35"/>
  <c r="Q23" i="35"/>
  <c r="P23" i="35"/>
  <c r="O23" i="35"/>
  <c r="J23" i="35"/>
  <c r="I23" i="35"/>
  <c r="H23" i="35"/>
  <c r="G23" i="35"/>
  <c r="F23" i="35"/>
  <c r="E23" i="35"/>
  <c r="D23" i="35"/>
  <c r="C23" i="35"/>
  <c r="B23" i="35"/>
  <c r="A23" i="35"/>
  <c r="T23" i="35" s="1"/>
  <c r="Z22" i="35"/>
  <c r="Y22" i="35"/>
  <c r="R22" i="35"/>
  <c r="Q22" i="35"/>
  <c r="P22" i="35"/>
  <c r="O22" i="35"/>
  <c r="J22" i="35"/>
  <c r="I22" i="35"/>
  <c r="H22" i="35"/>
  <c r="G22" i="35"/>
  <c r="F22" i="35"/>
  <c r="E22" i="35"/>
  <c r="D22" i="35"/>
  <c r="C22" i="35"/>
  <c r="B22" i="35"/>
  <c r="A22" i="35"/>
  <c r="T22" i="35" s="1"/>
  <c r="Z21" i="35"/>
  <c r="Y21" i="35"/>
  <c r="R21" i="35"/>
  <c r="Q21" i="35"/>
  <c r="P21" i="35"/>
  <c r="O21" i="35"/>
  <c r="J21" i="35"/>
  <c r="I21" i="35"/>
  <c r="H21" i="35"/>
  <c r="G21" i="35"/>
  <c r="F21" i="35"/>
  <c r="E21" i="35"/>
  <c r="D21" i="35"/>
  <c r="C21" i="35"/>
  <c r="B21" i="35"/>
  <c r="A21" i="35"/>
  <c r="T21" i="35" s="1"/>
  <c r="Z20" i="35"/>
  <c r="Y20" i="35"/>
  <c r="R20" i="35"/>
  <c r="Q20" i="35"/>
  <c r="P20" i="35"/>
  <c r="O20" i="35"/>
  <c r="J20" i="35"/>
  <c r="I20" i="35"/>
  <c r="H20" i="35"/>
  <c r="G20" i="35"/>
  <c r="F20" i="35"/>
  <c r="E20" i="35"/>
  <c r="D20" i="35"/>
  <c r="C20" i="35"/>
  <c r="B20" i="35"/>
  <c r="A20" i="35"/>
  <c r="T20" i="35" s="1"/>
  <c r="Z19" i="35"/>
  <c r="Y19" i="35"/>
  <c r="R19" i="35"/>
  <c r="Q19" i="35"/>
  <c r="P19" i="35"/>
  <c r="O19" i="35"/>
  <c r="J19" i="35"/>
  <c r="I19" i="35"/>
  <c r="H19" i="35"/>
  <c r="G19" i="35"/>
  <c r="F19" i="35"/>
  <c r="E19" i="35"/>
  <c r="D19" i="35"/>
  <c r="C19" i="35"/>
  <c r="B19" i="35"/>
  <c r="A19" i="35"/>
  <c r="T19" i="35" s="1"/>
  <c r="Z18" i="35"/>
  <c r="Y18" i="35"/>
  <c r="R18" i="35"/>
  <c r="Q18" i="35"/>
  <c r="P18" i="35"/>
  <c r="O18" i="35"/>
  <c r="J18" i="35"/>
  <c r="I18" i="35"/>
  <c r="H18" i="35"/>
  <c r="G18" i="35"/>
  <c r="F18" i="35"/>
  <c r="E18" i="35"/>
  <c r="D18" i="35"/>
  <c r="C18" i="35"/>
  <c r="B18" i="35"/>
  <c r="A18" i="35"/>
  <c r="T18" i="35" s="1"/>
  <c r="Z17" i="35"/>
  <c r="Y17" i="35"/>
  <c r="R17" i="35"/>
  <c r="Q17" i="35"/>
  <c r="P17" i="35"/>
  <c r="O17" i="35"/>
  <c r="J17" i="35"/>
  <c r="I17" i="35"/>
  <c r="H17" i="35"/>
  <c r="G17" i="35"/>
  <c r="F17" i="35"/>
  <c r="E17" i="35"/>
  <c r="D17" i="35"/>
  <c r="C17" i="35"/>
  <c r="B17" i="35"/>
  <c r="A17" i="35"/>
  <c r="T17" i="35" s="1"/>
  <c r="Z14" i="35"/>
  <c r="Y14" i="35"/>
  <c r="R14" i="35"/>
  <c r="Q14" i="35"/>
  <c r="P14" i="35"/>
  <c r="O14" i="35"/>
  <c r="J14" i="35"/>
  <c r="I14" i="35"/>
  <c r="H14" i="35"/>
  <c r="G14" i="35"/>
  <c r="F14" i="35"/>
  <c r="E14" i="35"/>
  <c r="D14" i="35"/>
  <c r="C14" i="35"/>
  <c r="B14" i="35"/>
  <c r="A14" i="35"/>
  <c r="T14" i="35" s="1"/>
  <c r="Z13" i="35"/>
  <c r="Y13" i="35"/>
  <c r="R13" i="35"/>
  <c r="Q13" i="35"/>
  <c r="P13" i="35"/>
  <c r="O13" i="35"/>
  <c r="J13" i="35"/>
  <c r="I13" i="35"/>
  <c r="H13" i="35"/>
  <c r="G13" i="35"/>
  <c r="F13" i="35"/>
  <c r="E13" i="35"/>
  <c r="D13" i="35"/>
  <c r="C13" i="35"/>
  <c r="B13" i="35"/>
  <c r="A13" i="35"/>
  <c r="T13" i="35" s="1"/>
  <c r="Z12" i="35"/>
  <c r="Y12" i="35"/>
  <c r="R12" i="35"/>
  <c r="Q12" i="35"/>
  <c r="P12" i="35"/>
  <c r="O12" i="35"/>
  <c r="J12" i="35"/>
  <c r="I12" i="35"/>
  <c r="H12" i="35"/>
  <c r="G12" i="35"/>
  <c r="F12" i="35"/>
  <c r="E12" i="35"/>
  <c r="D12" i="35"/>
  <c r="C12" i="35"/>
  <c r="B12" i="35"/>
  <c r="A12" i="35"/>
  <c r="T12" i="35" s="1"/>
  <c r="Z11" i="35"/>
  <c r="Y11" i="35"/>
  <c r="R11" i="35"/>
  <c r="Q11" i="35"/>
  <c r="P11" i="35"/>
  <c r="O11" i="35"/>
  <c r="J11" i="35"/>
  <c r="I11" i="35"/>
  <c r="H11" i="35"/>
  <c r="G11" i="35"/>
  <c r="F11" i="35"/>
  <c r="E11" i="35"/>
  <c r="D11" i="35"/>
  <c r="C11" i="35"/>
  <c r="B11" i="35"/>
  <c r="A11" i="35"/>
  <c r="T11" i="35" s="1"/>
  <c r="Z10" i="35"/>
  <c r="Y10" i="35"/>
  <c r="R10" i="35"/>
  <c r="Q10" i="35"/>
  <c r="P10" i="35"/>
  <c r="O10" i="35"/>
  <c r="J10" i="35"/>
  <c r="I10" i="35"/>
  <c r="H10" i="35"/>
  <c r="G10" i="35"/>
  <c r="F10" i="35"/>
  <c r="E10" i="35"/>
  <c r="D10" i="35"/>
  <c r="C10" i="35"/>
  <c r="B10" i="35"/>
  <c r="A10" i="35"/>
  <c r="T10" i="35" s="1"/>
  <c r="Z9" i="35"/>
  <c r="Y9" i="35"/>
  <c r="R9" i="35"/>
  <c r="Q9" i="35"/>
  <c r="P9" i="35"/>
  <c r="O9" i="35"/>
  <c r="J9" i="35"/>
  <c r="I9" i="35"/>
  <c r="H9" i="35"/>
  <c r="G9" i="35"/>
  <c r="F9" i="35"/>
  <c r="E9" i="35"/>
  <c r="D9" i="35"/>
  <c r="C9" i="35"/>
  <c r="B9" i="35"/>
  <c r="A9" i="35"/>
  <c r="T9" i="35" s="1"/>
  <c r="Z8" i="35"/>
  <c r="Y8" i="35"/>
  <c r="R8" i="35"/>
  <c r="Q8" i="35"/>
  <c r="P8" i="35"/>
  <c r="O8" i="35"/>
  <c r="J8" i="35"/>
  <c r="I8" i="35"/>
  <c r="H8" i="35"/>
  <c r="G8" i="35"/>
  <c r="F8" i="35"/>
  <c r="E8" i="35"/>
  <c r="D8" i="35"/>
  <c r="C8" i="35"/>
  <c r="B8" i="35"/>
  <c r="A8" i="35"/>
  <c r="T8" i="35" s="1"/>
  <c r="Z36" i="33"/>
  <c r="Y36" i="33"/>
  <c r="R36" i="33"/>
  <c r="Q36" i="33"/>
  <c r="S36" i="33" s="1"/>
  <c r="P36" i="33"/>
  <c r="O36" i="33"/>
  <c r="J36" i="33"/>
  <c r="I36" i="33"/>
  <c r="H36" i="33"/>
  <c r="G36" i="33"/>
  <c r="F36" i="33"/>
  <c r="E36" i="33"/>
  <c r="D36" i="33"/>
  <c r="C36" i="33"/>
  <c r="B36" i="33"/>
  <c r="A36" i="33"/>
  <c r="T36" i="33" s="1"/>
  <c r="Z35" i="33"/>
  <c r="Y35" i="33"/>
  <c r="R35" i="33"/>
  <c r="Q35" i="33"/>
  <c r="S35" i="33" s="1"/>
  <c r="P35" i="33"/>
  <c r="O35" i="33"/>
  <c r="J35" i="33"/>
  <c r="I35" i="33"/>
  <c r="H35" i="33"/>
  <c r="G35" i="33"/>
  <c r="F35" i="33"/>
  <c r="E35" i="33"/>
  <c r="D35" i="33"/>
  <c r="C35" i="33"/>
  <c r="B35" i="33"/>
  <c r="A35" i="33"/>
  <c r="T35" i="33" s="1"/>
  <c r="Z34" i="33"/>
  <c r="Y34" i="33"/>
  <c r="R34" i="33"/>
  <c r="O34" i="33"/>
  <c r="S34" i="33" s="1"/>
  <c r="P34" i="33"/>
  <c r="Q34" i="33"/>
  <c r="J34" i="33"/>
  <c r="I34" i="33"/>
  <c r="H34" i="33"/>
  <c r="G34" i="33"/>
  <c r="F34" i="33"/>
  <c r="E34" i="33"/>
  <c r="D34" i="33"/>
  <c r="C34" i="33"/>
  <c r="B34" i="33"/>
  <c r="A34" i="33"/>
  <c r="T34" i="33" s="1"/>
  <c r="Z33" i="33"/>
  <c r="Y33" i="33"/>
  <c r="R33" i="33"/>
  <c r="O33" i="33"/>
  <c r="S33" i="33" s="1"/>
  <c r="P33" i="33"/>
  <c r="Q33" i="33"/>
  <c r="J33" i="33"/>
  <c r="I33" i="33"/>
  <c r="H33" i="33"/>
  <c r="G33" i="33"/>
  <c r="F33" i="33"/>
  <c r="E33" i="33"/>
  <c r="D33" i="33"/>
  <c r="C33" i="33"/>
  <c r="B33" i="33"/>
  <c r="A33" i="33"/>
  <c r="T33" i="33" s="1"/>
  <c r="Z32" i="33"/>
  <c r="Y32" i="33"/>
  <c r="R32" i="33"/>
  <c r="Q32" i="33"/>
  <c r="S32" i="33" s="1"/>
  <c r="P32" i="33"/>
  <c r="O32" i="33"/>
  <c r="J32" i="33"/>
  <c r="I32" i="33"/>
  <c r="H32" i="33"/>
  <c r="G32" i="33"/>
  <c r="F32" i="33"/>
  <c r="E32" i="33"/>
  <c r="D32" i="33"/>
  <c r="C32" i="33"/>
  <c r="B32" i="33"/>
  <c r="A32" i="33"/>
  <c r="T32" i="33" s="1"/>
  <c r="Z31" i="33"/>
  <c r="Y31" i="33"/>
  <c r="R31" i="33"/>
  <c r="Q31" i="33"/>
  <c r="P31" i="33"/>
  <c r="O31" i="33"/>
  <c r="J31" i="33"/>
  <c r="I31" i="33"/>
  <c r="H31" i="33"/>
  <c r="G31" i="33"/>
  <c r="F31" i="33"/>
  <c r="E31" i="33"/>
  <c r="D31" i="33"/>
  <c r="C31" i="33"/>
  <c r="B31" i="33"/>
  <c r="A31" i="33"/>
  <c r="T31" i="33" s="1"/>
  <c r="Z30" i="33"/>
  <c r="Y30" i="33"/>
  <c r="R30" i="33"/>
  <c r="Q30" i="33"/>
  <c r="P30" i="33"/>
  <c r="O30" i="33"/>
  <c r="J30" i="33"/>
  <c r="I30" i="33"/>
  <c r="H30" i="33"/>
  <c r="G30" i="33"/>
  <c r="F30" i="33"/>
  <c r="E30" i="33"/>
  <c r="D30" i="33"/>
  <c r="C30" i="33"/>
  <c r="B30" i="33"/>
  <c r="A30" i="33"/>
  <c r="T30" i="33" s="1"/>
  <c r="Z29" i="33"/>
  <c r="Y29" i="33"/>
  <c r="R29" i="33"/>
  <c r="Q29" i="33"/>
  <c r="P29" i="33"/>
  <c r="O29" i="33"/>
  <c r="J29" i="33"/>
  <c r="I29" i="33"/>
  <c r="H29" i="33"/>
  <c r="G29" i="33"/>
  <c r="F29" i="33"/>
  <c r="E29" i="33"/>
  <c r="D29" i="33"/>
  <c r="C29" i="33"/>
  <c r="B29" i="33"/>
  <c r="A29" i="33"/>
  <c r="T29" i="33" s="1"/>
  <c r="Z28" i="33"/>
  <c r="Y28" i="33"/>
  <c r="R28" i="33"/>
  <c r="Q28" i="33"/>
  <c r="P28" i="33"/>
  <c r="O28" i="33"/>
  <c r="J28" i="33"/>
  <c r="I28" i="33"/>
  <c r="H28" i="33"/>
  <c r="G28" i="33"/>
  <c r="F28" i="33"/>
  <c r="E28" i="33"/>
  <c r="D28" i="33"/>
  <c r="C28" i="33"/>
  <c r="B28" i="33"/>
  <c r="A28" i="33"/>
  <c r="T28" i="33" s="1"/>
  <c r="Z27" i="33"/>
  <c r="Y27" i="33"/>
  <c r="R27" i="33"/>
  <c r="O27" i="33"/>
  <c r="P27" i="33"/>
  <c r="Q27" i="33"/>
  <c r="J27" i="33"/>
  <c r="I27" i="33"/>
  <c r="H27" i="33"/>
  <c r="G27" i="33"/>
  <c r="F27" i="33"/>
  <c r="E27" i="33"/>
  <c r="D27" i="33"/>
  <c r="C27" i="33"/>
  <c r="B27" i="33"/>
  <c r="A27" i="33"/>
  <c r="T27" i="33" s="1"/>
  <c r="Z26" i="33"/>
  <c r="Y26" i="33"/>
  <c r="R26" i="33"/>
  <c r="Q26" i="33"/>
  <c r="S26" i="33" s="1"/>
  <c r="P26" i="33"/>
  <c r="O26" i="33"/>
  <c r="J26" i="33"/>
  <c r="I26" i="33"/>
  <c r="H26" i="33"/>
  <c r="G26" i="33"/>
  <c r="F26" i="33"/>
  <c r="E26" i="33"/>
  <c r="D26" i="33"/>
  <c r="C26" i="33"/>
  <c r="B26" i="33"/>
  <c r="A26" i="33"/>
  <c r="T26" i="33" s="1"/>
  <c r="Z25" i="33"/>
  <c r="Y25" i="33"/>
  <c r="R25" i="33"/>
  <c r="Q25" i="33"/>
  <c r="O25" i="33"/>
  <c r="P25" i="33"/>
  <c r="J25" i="33"/>
  <c r="I25" i="33"/>
  <c r="H25" i="33"/>
  <c r="G25" i="33"/>
  <c r="F25" i="33"/>
  <c r="E25" i="33"/>
  <c r="D25" i="33"/>
  <c r="C25" i="33"/>
  <c r="B25" i="33"/>
  <c r="A25" i="33"/>
  <c r="T25" i="33" s="1"/>
  <c r="Z24" i="33"/>
  <c r="Y24" i="33"/>
  <c r="R24" i="33"/>
  <c r="Q24" i="33"/>
  <c r="P24" i="33"/>
  <c r="O24" i="33"/>
  <c r="J24" i="33"/>
  <c r="I24" i="33"/>
  <c r="H24" i="33"/>
  <c r="G24" i="33"/>
  <c r="F24" i="33"/>
  <c r="E24" i="33"/>
  <c r="D24" i="33"/>
  <c r="C24" i="33"/>
  <c r="B24" i="33"/>
  <c r="A24" i="33"/>
  <c r="T24" i="33" s="1"/>
  <c r="Z23" i="33"/>
  <c r="Y23" i="33"/>
  <c r="R23" i="33"/>
  <c r="Q23" i="33"/>
  <c r="O23" i="33"/>
  <c r="P23" i="33"/>
  <c r="J23" i="33"/>
  <c r="I23" i="33"/>
  <c r="H23" i="33"/>
  <c r="G23" i="33"/>
  <c r="F23" i="33"/>
  <c r="E23" i="33"/>
  <c r="D23" i="33"/>
  <c r="C23" i="33"/>
  <c r="B23" i="33"/>
  <c r="A23" i="33"/>
  <c r="T23" i="33" s="1"/>
  <c r="Z22" i="33"/>
  <c r="Y22" i="33"/>
  <c r="R22" i="33"/>
  <c r="Q22" i="33"/>
  <c r="P22" i="33"/>
  <c r="O22" i="33"/>
  <c r="J22" i="33"/>
  <c r="I22" i="33"/>
  <c r="H22" i="33"/>
  <c r="G22" i="33"/>
  <c r="F22" i="33"/>
  <c r="E22" i="33"/>
  <c r="D22" i="33"/>
  <c r="C22" i="33"/>
  <c r="B22" i="33"/>
  <c r="A22" i="33"/>
  <c r="T22" i="33" s="1"/>
  <c r="Z21" i="33"/>
  <c r="Y21" i="33"/>
  <c r="R21" i="33"/>
  <c r="Q21" i="33"/>
  <c r="S21" i="33" s="1"/>
  <c r="P21" i="33"/>
  <c r="O21" i="33"/>
  <c r="J21" i="33"/>
  <c r="I21" i="33"/>
  <c r="H21" i="33"/>
  <c r="G21" i="33"/>
  <c r="F21" i="33"/>
  <c r="E21" i="33"/>
  <c r="D21" i="33"/>
  <c r="C21" i="33"/>
  <c r="B21" i="33"/>
  <c r="A21" i="33"/>
  <c r="T21" i="33" s="1"/>
  <c r="Z20" i="33"/>
  <c r="Y20" i="33"/>
  <c r="R20" i="33"/>
  <c r="Q20" i="33"/>
  <c r="O20" i="33"/>
  <c r="P20" i="33"/>
  <c r="J20" i="33"/>
  <c r="I20" i="33"/>
  <c r="H20" i="33"/>
  <c r="G20" i="33"/>
  <c r="F20" i="33"/>
  <c r="E20" i="33"/>
  <c r="D20" i="33"/>
  <c r="C20" i="33"/>
  <c r="B20" i="33"/>
  <c r="A20" i="33"/>
  <c r="T20" i="33" s="1"/>
  <c r="Z19" i="33"/>
  <c r="Y19" i="33"/>
  <c r="R19" i="33"/>
  <c r="Q19" i="33"/>
  <c r="P19" i="33"/>
  <c r="O19" i="33"/>
  <c r="J19" i="33"/>
  <c r="I19" i="33"/>
  <c r="H19" i="33"/>
  <c r="G19" i="33"/>
  <c r="F19" i="33"/>
  <c r="E19" i="33"/>
  <c r="D19" i="33"/>
  <c r="C19" i="33"/>
  <c r="B19" i="33"/>
  <c r="A19" i="33"/>
  <c r="T19" i="33" s="1"/>
  <c r="Z18" i="33"/>
  <c r="Y18" i="33"/>
  <c r="R18" i="33"/>
  <c r="Q18" i="33"/>
  <c r="P18" i="33"/>
  <c r="O18" i="33"/>
  <c r="J18" i="33"/>
  <c r="I18" i="33"/>
  <c r="H18" i="33"/>
  <c r="G18" i="33"/>
  <c r="F18" i="33"/>
  <c r="E18" i="33"/>
  <c r="D18" i="33"/>
  <c r="C18" i="33"/>
  <c r="B18" i="33"/>
  <c r="A18" i="33"/>
  <c r="T18" i="33" s="1"/>
  <c r="Z17" i="33"/>
  <c r="Y17" i="33"/>
  <c r="R17" i="33"/>
  <c r="Q17" i="33"/>
  <c r="O17" i="33"/>
  <c r="P17" i="33"/>
  <c r="J17" i="33"/>
  <c r="I17" i="33"/>
  <c r="H17" i="33"/>
  <c r="G17" i="33"/>
  <c r="F17" i="33"/>
  <c r="E17" i="33"/>
  <c r="D17" i="33"/>
  <c r="C17" i="33"/>
  <c r="B17" i="33"/>
  <c r="A17" i="33"/>
  <c r="T17" i="33" s="1"/>
  <c r="Z16" i="33"/>
  <c r="Y16" i="33"/>
  <c r="R16" i="33"/>
  <c r="Q16" i="33"/>
  <c r="O16" i="33"/>
  <c r="P16" i="33"/>
  <c r="J16" i="33"/>
  <c r="I16" i="33"/>
  <c r="H16" i="33"/>
  <c r="G16" i="33"/>
  <c r="F16" i="33"/>
  <c r="E16" i="33"/>
  <c r="D16" i="33"/>
  <c r="C16" i="33"/>
  <c r="B16" i="33"/>
  <c r="A16" i="33"/>
  <c r="T16" i="33" s="1"/>
  <c r="Z15" i="33"/>
  <c r="Y15" i="33"/>
  <c r="R15" i="33"/>
  <c r="Q15" i="33"/>
  <c r="O15" i="33"/>
  <c r="P15" i="33"/>
  <c r="J15" i="33"/>
  <c r="I15" i="33"/>
  <c r="H15" i="33"/>
  <c r="G15" i="33"/>
  <c r="F15" i="33"/>
  <c r="E15" i="33"/>
  <c r="D15" i="33"/>
  <c r="C15" i="33"/>
  <c r="B15" i="33"/>
  <c r="A15" i="33"/>
  <c r="T15" i="33" s="1"/>
  <c r="Z14" i="33"/>
  <c r="Y14" i="33"/>
  <c r="R14" i="33"/>
  <c r="Q14" i="33"/>
  <c r="P14" i="33"/>
  <c r="O14" i="33"/>
  <c r="J14" i="33"/>
  <c r="I14" i="33"/>
  <c r="H14" i="33"/>
  <c r="G14" i="33"/>
  <c r="F14" i="33"/>
  <c r="E14" i="33"/>
  <c r="D14" i="33"/>
  <c r="C14" i="33"/>
  <c r="B14" i="33"/>
  <c r="A14" i="33"/>
  <c r="T14" i="33" s="1"/>
  <c r="Z13" i="33"/>
  <c r="Y13" i="33"/>
  <c r="R13" i="33"/>
  <c r="Q13" i="33"/>
  <c r="O13" i="33"/>
  <c r="P13" i="33"/>
  <c r="J13" i="33"/>
  <c r="I13" i="33"/>
  <c r="H13" i="33"/>
  <c r="G13" i="33"/>
  <c r="F13" i="33"/>
  <c r="E13" i="33"/>
  <c r="D13" i="33"/>
  <c r="C13" i="33"/>
  <c r="B13" i="33"/>
  <c r="A13" i="33"/>
  <c r="T13" i="33" s="1"/>
  <c r="Z12" i="33"/>
  <c r="Y12" i="33"/>
  <c r="R12" i="33"/>
  <c r="Q12" i="33"/>
  <c r="O12" i="33"/>
  <c r="P12" i="33"/>
  <c r="J12" i="33"/>
  <c r="I12" i="33"/>
  <c r="H12" i="33"/>
  <c r="G12" i="33"/>
  <c r="F12" i="33"/>
  <c r="E12" i="33"/>
  <c r="D12" i="33"/>
  <c r="C12" i="33"/>
  <c r="B12" i="33"/>
  <c r="A12" i="33"/>
  <c r="T12" i="33" s="1"/>
  <c r="Z11" i="33"/>
  <c r="Y11" i="33"/>
  <c r="R11" i="33"/>
  <c r="Q11" i="33"/>
  <c r="P11" i="33"/>
  <c r="O11" i="33"/>
  <c r="J11" i="33"/>
  <c r="I11" i="33"/>
  <c r="H11" i="33"/>
  <c r="G11" i="33"/>
  <c r="F11" i="33"/>
  <c r="E11" i="33"/>
  <c r="D11" i="33"/>
  <c r="C11" i="33"/>
  <c r="B11" i="33"/>
  <c r="A11" i="33"/>
  <c r="T11" i="33" s="1"/>
  <c r="Z10" i="33"/>
  <c r="Y10" i="33"/>
  <c r="R10" i="33"/>
  <c r="Q10" i="33"/>
  <c r="P10" i="33"/>
  <c r="O10" i="33"/>
  <c r="J10" i="33"/>
  <c r="I10" i="33"/>
  <c r="H10" i="33"/>
  <c r="G10" i="33"/>
  <c r="F10" i="33"/>
  <c r="E10" i="33"/>
  <c r="D10" i="33"/>
  <c r="C10" i="33"/>
  <c r="B10" i="33"/>
  <c r="A10" i="33"/>
  <c r="T10" i="33" s="1"/>
  <c r="Z9" i="33"/>
  <c r="Y9" i="33"/>
  <c r="R9" i="33"/>
  <c r="Q9" i="33"/>
  <c r="O9" i="33"/>
  <c r="P9" i="33"/>
  <c r="J9" i="33"/>
  <c r="I9" i="33"/>
  <c r="H9" i="33"/>
  <c r="G9" i="33"/>
  <c r="F9" i="33"/>
  <c r="E9" i="33"/>
  <c r="D9" i="33"/>
  <c r="C9" i="33"/>
  <c r="B9" i="33"/>
  <c r="A9" i="33"/>
  <c r="T9" i="33" s="1"/>
  <c r="Z8" i="33"/>
  <c r="Y8" i="33"/>
  <c r="R8" i="33"/>
  <c r="Q8" i="33"/>
  <c r="O8" i="33"/>
  <c r="P8" i="33"/>
  <c r="J8" i="33"/>
  <c r="I8" i="33"/>
  <c r="H8" i="33"/>
  <c r="G8" i="33"/>
  <c r="F8" i="33"/>
  <c r="E8" i="33"/>
  <c r="D8" i="33"/>
  <c r="C8" i="33"/>
  <c r="B8" i="33"/>
  <c r="A8" i="33"/>
  <c r="T8" i="33" s="1"/>
  <c r="D32" i="31"/>
  <c r="K32" i="31" s="1"/>
  <c r="E32" i="31"/>
  <c r="O32" i="31"/>
  <c r="D31" i="31"/>
  <c r="E31" i="31"/>
  <c r="K31" i="31" s="1"/>
  <c r="O31" i="31"/>
  <c r="D28" i="31"/>
  <c r="E28" i="31"/>
  <c r="O28" i="31"/>
  <c r="D27" i="31"/>
  <c r="E27" i="31"/>
  <c r="F27" i="31"/>
  <c r="G27" i="31"/>
  <c r="H27" i="31"/>
  <c r="I27" i="31"/>
  <c r="J27" i="31"/>
  <c r="O27" i="31"/>
  <c r="D24" i="31"/>
  <c r="E24" i="31"/>
  <c r="F24" i="31"/>
  <c r="G24" i="31"/>
  <c r="K24" i="31" s="1"/>
  <c r="H24" i="31"/>
  <c r="I24" i="31"/>
  <c r="J24" i="31"/>
  <c r="O24" i="31"/>
  <c r="D14" i="31"/>
  <c r="E14" i="31"/>
  <c r="F14" i="31"/>
  <c r="G14" i="31"/>
  <c r="K14" i="31" s="1"/>
  <c r="H14" i="31"/>
  <c r="I14" i="31"/>
  <c r="J14" i="31"/>
  <c r="O14" i="31"/>
  <c r="D19" i="31"/>
  <c r="E19" i="31"/>
  <c r="F19" i="31"/>
  <c r="G19" i="31"/>
  <c r="H19" i="31"/>
  <c r="I19" i="31"/>
  <c r="J19" i="31"/>
  <c r="P19" i="31"/>
  <c r="W19" i="31"/>
  <c r="X19" i="31"/>
  <c r="D20" i="31"/>
  <c r="E20" i="31"/>
  <c r="K20" i="31" s="1"/>
  <c r="F20" i="31"/>
  <c r="G20" i="31"/>
  <c r="H20" i="31"/>
  <c r="I20" i="31"/>
  <c r="J20" i="31"/>
  <c r="O20" i="31"/>
  <c r="W20" i="31"/>
  <c r="X20" i="31"/>
  <c r="D21" i="31"/>
  <c r="E21" i="31"/>
  <c r="P21" i="31"/>
  <c r="W21" i="31"/>
  <c r="X21" i="31"/>
  <c r="D36" i="31"/>
  <c r="K36" i="31" s="1"/>
  <c r="E36" i="31"/>
  <c r="O36" i="31"/>
  <c r="D35" i="31"/>
  <c r="E35" i="31"/>
  <c r="O35" i="31"/>
  <c r="D34" i="31"/>
  <c r="E34" i="31"/>
  <c r="O34" i="31"/>
  <c r="D33" i="31"/>
  <c r="K33" i="31" s="1"/>
  <c r="E33" i="31"/>
  <c r="Q33" i="31"/>
  <c r="D30" i="31"/>
  <c r="E30" i="31"/>
  <c r="K30" i="31" s="1"/>
  <c r="O30" i="31"/>
  <c r="D29" i="31"/>
  <c r="E29" i="31"/>
  <c r="Q29" i="31"/>
  <c r="D26" i="31"/>
  <c r="E26" i="31"/>
  <c r="F26" i="31"/>
  <c r="G26" i="31"/>
  <c r="K26" i="31" s="1"/>
  <c r="H26" i="31"/>
  <c r="I26" i="31"/>
  <c r="J26" i="31"/>
  <c r="O26" i="31"/>
  <c r="D25" i="31"/>
  <c r="E25" i="31"/>
  <c r="F25" i="31"/>
  <c r="G25" i="31"/>
  <c r="H25" i="31"/>
  <c r="I25" i="31"/>
  <c r="J25" i="31"/>
  <c r="O25" i="31"/>
  <c r="D23" i="31"/>
  <c r="E23" i="31"/>
  <c r="F23" i="31"/>
  <c r="G23" i="31"/>
  <c r="K23" i="31" s="1"/>
  <c r="H23" i="31"/>
  <c r="I23" i="31"/>
  <c r="J23" i="31"/>
  <c r="O23" i="31"/>
  <c r="D22" i="31"/>
  <c r="E22" i="31"/>
  <c r="F22" i="31"/>
  <c r="G22" i="31"/>
  <c r="K22" i="31" s="1"/>
  <c r="H22" i="31"/>
  <c r="I22" i="31"/>
  <c r="J22" i="31"/>
  <c r="O22" i="31"/>
  <c r="D18" i="31"/>
  <c r="E18" i="31"/>
  <c r="F18" i="31"/>
  <c r="G18" i="31"/>
  <c r="K18" i="31" s="1"/>
  <c r="H18" i="31"/>
  <c r="I18" i="31"/>
  <c r="J18" i="31"/>
  <c r="O18" i="31"/>
  <c r="D17" i="31"/>
  <c r="E17" i="31"/>
  <c r="F17" i="31"/>
  <c r="G17" i="31"/>
  <c r="K17" i="31" s="1"/>
  <c r="H17" i="31"/>
  <c r="I17" i="31"/>
  <c r="J17" i="31"/>
  <c r="P17" i="31"/>
  <c r="D16" i="31"/>
  <c r="E16" i="31"/>
  <c r="F16" i="31"/>
  <c r="G16" i="31"/>
  <c r="K16" i="31" s="1"/>
  <c r="H16" i="31"/>
  <c r="I16" i="31"/>
  <c r="J16" i="31"/>
  <c r="D15" i="31"/>
  <c r="K15" i="31" s="1"/>
  <c r="E15" i="31"/>
  <c r="F15" i="31"/>
  <c r="G15" i="31"/>
  <c r="H15" i="31"/>
  <c r="I15" i="31"/>
  <c r="J15" i="31"/>
  <c r="Q15" i="31"/>
  <c r="D13" i="31"/>
  <c r="K13" i="31" s="1"/>
  <c r="E13" i="31"/>
  <c r="F13" i="31"/>
  <c r="G13" i="31"/>
  <c r="H13" i="31"/>
  <c r="I13" i="31"/>
  <c r="J13" i="31"/>
  <c r="O13" i="31"/>
  <c r="D12" i="31"/>
  <c r="K12" i="31" s="1"/>
  <c r="E12" i="31"/>
  <c r="F12" i="31"/>
  <c r="G12" i="31"/>
  <c r="H12" i="31"/>
  <c r="I12" i="31"/>
  <c r="J12" i="31"/>
  <c r="Q12" i="31"/>
  <c r="D10" i="31"/>
  <c r="K10" i="31" s="1"/>
  <c r="E10" i="31"/>
  <c r="F10" i="31"/>
  <c r="G10" i="31"/>
  <c r="H10" i="31"/>
  <c r="I10" i="31"/>
  <c r="J10" i="31"/>
  <c r="D11" i="31"/>
  <c r="E11" i="31"/>
  <c r="K11" i="31" s="1"/>
  <c r="F11" i="31"/>
  <c r="G11" i="31"/>
  <c r="H11" i="31"/>
  <c r="I11" i="31"/>
  <c r="J11" i="31"/>
  <c r="D9" i="31"/>
  <c r="E9" i="31"/>
  <c r="F9" i="31"/>
  <c r="K9" i="31" s="1"/>
  <c r="G9" i="31"/>
  <c r="H9" i="31"/>
  <c r="I9" i="31"/>
  <c r="J9" i="31"/>
  <c r="D8" i="31"/>
  <c r="E8" i="31"/>
  <c r="F8" i="31"/>
  <c r="G8" i="31"/>
  <c r="H8" i="31"/>
  <c r="I8" i="31"/>
  <c r="J8" i="31"/>
  <c r="O8" i="31"/>
  <c r="O19" i="31"/>
  <c r="Q19" i="31"/>
  <c r="R19" i="31"/>
  <c r="P20" i="31"/>
  <c r="Q20" i="31"/>
  <c r="R20" i="31"/>
  <c r="O21" i="31"/>
  <c r="Q21" i="31"/>
  <c r="R21" i="31"/>
  <c r="A19" i="31"/>
  <c r="B19" i="31"/>
  <c r="C19" i="31"/>
  <c r="A20" i="31"/>
  <c r="B20" i="31"/>
  <c r="C20" i="31"/>
  <c r="A21" i="31"/>
  <c r="B21" i="31"/>
  <c r="C21" i="31"/>
  <c r="X36" i="31"/>
  <c r="W36" i="31"/>
  <c r="R36" i="31"/>
  <c r="Q36" i="31"/>
  <c r="P36" i="31"/>
  <c r="C36" i="31"/>
  <c r="B36" i="31"/>
  <c r="A36" i="31"/>
  <c r="X35" i="31"/>
  <c r="W35" i="31"/>
  <c r="R35" i="31"/>
  <c r="Q35" i="31"/>
  <c r="P35" i="31"/>
  <c r="C35" i="31"/>
  <c r="B35" i="31"/>
  <c r="A35" i="31"/>
  <c r="X34" i="31"/>
  <c r="W34" i="31"/>
  <c r="R34" i="31"/>
  <c r="Q34" i="31"/>
  <c r="P34" i="31"/>
  <c r="C34" i="31"/>
  <c r="B34" i="31"/>
  <c r="A34" i="31"/>
  <c r="X33" i="31"/>
  <c r="W33" i="31"/>
  <c r="R33" i="31"/>
  <c r="P33" i="31"/>
  <c r="O33" i="31"/>
  <c r="C33" i="31"/>
  <c r="B33" i="31"/>
  <c r="A33" i="31"/>
  <c r="X32" i="31"/>
  <c r="W32" i="31"/>
  <c r="R32" i="31"/>
  <c r="Q32" i="31"/>
  <c r="P32" i="31"/>
  <c r="C32" i="31"/>
  <c r="B32" i="31"/>
  <c r="A32" i="31"/>
  <c r="X31" i="31"/>
  <c r="W31" i="31"/>
  <c r="R31" i="31"/>
  <c r="Q31" i="31"/>
  <c r="P31" i="31"/>
  <c r="C31" i="31"/>
  <c r="B31" i="31"/>
  <c r="A31" i="31"/>
  <c r="X30" i="31"/>
  <c r="W30" i="31"/>
  <c r="R30" i="31"/>
  <c r="Q30" i="31"/>
  <c r="P30" i="31"/>
  <c r="C30" i="31"/>
  <c r="B30" i="31"/>
  <c r="A30" i="31"/>
  <c r="X29" i="31"/>
  <c r="W29" i="31"/>
  <c r="R29" i="31"/>
  <c r="P29" i="31"/>
  <c r="O29" i="31"/>
  <c r="C29" i="31"/>
  <c r="B29" i="31"/>
  <c r="A29" i="31"/>
  <c r="X28" i="31"/>
  <c r="W28" i="31"/>
  <c r="R28" i="31"/>
  <c r="Q28" i="31"/>
  <c r="P28" i="31"/>
  <c r="C28" i="31"/>
  <c r="B28" i="31"/>
  <c r="A28" i="31"/>
  <c r="X27" i="31"/>
  <c r="W27" i="31"/>
  <c r="R27" i="31"/>
  <c r="Q27" i="31"/>
  <c r="P27" i="31"/>
  <c r="C27" i="31"/>
  <c r="B27" i="31"/>
  <c r="A27" i="31"/>
  <c r="X26" i="31"/>
  <c r="W26" i="31"/>
  <c r="R26" i="31"/>
  <c r="Q26" i="31"/>
  <c r="P26" i="31"/>
  <c r="C26" i="31"/>
  <c r="B26" i="31"/>
  <c r="A26" i="31"/>
  <c r="X25" i="31"/>
  <c r="W25" i="31"/>
  <c r="R25" i="31"/>
  <c r="Q25" i="31"/>
  <c r="P25" i="31"/>
  <c r="C25" i="31"/>
  <c r="B25" i="31"/>
  <c r="A25" i="31"/>
  <c r="X24" i="31"/>
  <c r="W24" i="31"/>
  <c r="R24" i="31"/>
  <c r="Q24" i="31"/>
  <c r="P24" i="31"/>
  <c r="C24" i="31"/>
  <c r="B24" i="31"/>
  <c r="A24" i="31"/>
  <c r="X23" i="31"/>
  <c r="W23" i="31"/>
  <c r="R23" i="31"/>
  <c r="Q23" i="31"/>
  <c r="P23" i="31"/>
  <c r="C23" i="31"/>
  <c r="B23" i="31"/>
  <c r="A23" i="31"/>
  <c r="X22" i="31"/>
  <c r="W22" i="31"/>
  <c r="R22" i="31"/>
  <c r="Q22" i="31"/>
  <c r="P22" i="31"/>
  <c r="C22" i="31"/>
  <c r="B22" i="31"/>
  <c r="A22" i="31"/>
  <c r="X18" i="31"/>
  <c r="W18" i="31"/>
  <c r="R18" i="31"/>
  <c r="Q18" i="31"/>
  <c r="P18" i="31"/>
  <c r="C18" i="31"/>
  <c r="B18" i="31"/>
  <c r="A18" i="31"/>
  <c r="X17" i="31"/>
  <c r="W17" i="31"/>
  <c r="R17" i="31"/>
  <c r="Q17" i="31"/>
  <c r="O17" i="31"/>
  <c r="C17" i="31"/>
  <c r="B17" i="31"/>
  <c r="A17" i="31"/>
  <c r="X16" i="31"/>
  <c r="W16" i="31"/>
  <c r="R16" i="31"/>
  <c r="Q16" i="31"/>
  <c r="P16" i="31"/>
  <c r="O16" i="31"/>
  <c r="C16" i="31"/>
  <c r="B16" i="31"/>
  <c r="A16" i="31"/>
  <c r="X15" i="31"/>
  <c r="W15" i="31"/>
  <c r="R15" i="31"/>
  <c r="P15" i="31"/>
  <c r="O15" i="31"/>
  <c r="C15" i="31"/>
  <c r="B15" i="31"/>
  <c r="A15" i="31"/>
  <c r="X14" i="31"/>
  <c r="W14" i="31"/>
  <c r="R14" i="31"/>
  <c r="Q14" i="31"/>
  <c r="P14" i="31"/>
  <c r="C14" i="31"/>
  <c r="B14" i="31"/>
  <c r="A14" i="31"/>
  <c r="X13" i="31"/>
  <c r="W13" i="31"/>
  <c r="R13" i="31"/>
  <c r="Q13" i="31"/>
  <c r="P13" i="31"/>
  <c r="C13" i="31"/>
  <c r="B13" i="31"/>
  <c r="A13" i="31"/>
  <c r="X12" i="31"/>
  <c r="W12" i="31"/>
  <c r="R12" i="31"/>
  <c r="P12" i="31"/>
  <c r="O12" i="31"/>
  <c r="C12" i="31"/>
  <c r="B12" i="31"/>
  <c r="A12" i="31"/>
  <c r="X11" i="31"/>
  <c r="W11" i="31"/>
  <c r="R11" i="31"/>
  <c r="Q11" i="31"/>
  <c r="P11" i="31"/>
  <c r="O11" i="31"/>
  <c r="C11" i="31"/>
  <c r="B11" i="31"/>
  <c r="A11" i="31"/>
  <c r="X10" i="31"/>
  <c r="W10" i="31"/>
  <c r="R10" i="31"/>
  <c r="Q10" i="31"/>
  <c r="P10" i="31"/>
  <c r="O10" i="31"/>
  <c r="C10" i="31"/>
  <c r="B10" i="31"/>
  <c r="A10" i="31"/>
  <c r="X9" i="31"/>
  <c r="W9" i="31"/>
  <c r="R9" i="31"/>
  <c r="Q9" i="31"/>
  <c r="P9" i="31"/>
  <c r="O9" i="31"/>
  <c r="C9" i="31"/>
  <c r="B9" i="31"/>
  <c r="A9" i="31"/>
  <c r="X8" i="31"/>
  <c r="W8" i="31"/>
  <c r="R8" i="31"/>
  <c r="Q8" i="31"/>
  <c r="P8" i="31"/>
  <c r="C8" i="31"/>
  <c r="B8" i="31"/>
  <c r="A8" i="31"/>
  <c r="W32" i="29"/>
  <c r="X32" i="29"/>
  <c r="O32" i="29"/>
  <c r="P32" i="29"/>
  <c r="Q32" i="29"/>
  <c r="R32" i="29"/>
  <c r="D32" i="29"/>
  <c r="E32" i="29"/>
  <c r="K32" i="29"/>
  <c r="M32" i="29" s="1"/>
  <c r="A32" i="29"/>
  <c r="B32" i="29"/>
  <c r="C32" i="29"/>
  <c r="W28" i="29"/>
  <c r="X28" i="29"/>
  <c r="O28" i="29"/>
  <c r="P28" i="29"/>
  <c r="Q28" i="29"/>
  <c r="R28" i="29"/>
  <c r="D28" i="29"/>
  <c r="E28" i="29"/>
  <c r="K28" i="29" s="1"/>
  <c r="A28" i="29"/>
  <c r="B28" i="29"/>
  <c r="C28" i="29"/>
  <c r="W24" i="29"/>
  <c r="X24" i="29"/>
  <c r="O24" i="29"/>
  <c r="P24" i="29"/>
  <c r="Q24" i="29"/>
  <c r="R24" i="29"/>
  <c r="D24" i="29"/>
  <c r="E24" i="29"/>
  <c r="F24" i="29"/>
  <c r="G24" i="29"/>
  <c r="H24" i="29"/>
  <c r="I24" i="29"/>
  <c r="J24" i="29"/>
  <c r="A24" i="29"/>
  <c r="B24" i="29"/>
  <c r="C24" i="29"/>
  <c r="W21" i="29"/>
  <c r="X21" i="29"/>
  <c r="O21" i="29"/>
  <c r="P21" i="29"/>
  <c r="Q21" i="29"/>
  <c r="R21" i="29"/>
  <c r="D21" i="29"/>
  <c r="E21" i="29"/>
  <c r="F21" i="29"/>
  <c r="G21" i="29"/>
  <c r="H21" i="29"/>
  <c r="I21" i="29"/>
  <c r="J21" i="29"/>
  <c r="A21" i="29"/>
  <c r="B21" i="29"/>
  <c r="C21" i="29"/>
  <c r="W14" i="29"/>
  <c r="X14" i="29"/>
  <c r="W15" i="29"/>
  <c r="X15" i="29"/>
  <c r="W16" i="29"/>
  <c r="X16" i="29"/>
  <c r="O14" i="29"/>
  <c r="P14" i="29"/>
  <c r="Q14" i="29"/>
  <c r="R14" i="29"/>
  <c r="O15" i="29"/>
  <c r="P15" i="29"/>
  <c r="Q15" i="29"/>
  <c r="R15" i="29"/>
  <c r="O16" i="29"/>
  <c r="P16" i="29"/>
  <c r="Q16" i="29"/>
  <c r="R16" i="29"/>
  <c r="D14" i="29"/>
  <c r="E14" i="29"/>
  <c r="F14" i="29"/>
  <c r="G14" i="29"/>
  <c r="H14" i="29"/>
  <c r="I14" i="29"/>
  <c r="J14" i="29"/>
  <c r="D15" i="29"/>
  <c r="E15" i="29"/>
  <c r="F15" i="29"/>
  <c r="G15" i="29"/>
  <c r="H15" i="29"/>
  <c r="I15" i="29"/>
  <c r="J15" i="29"/>
  <c r="D16" i="29"/>
  <c r="E16" i="29"/>
  <c r="F16" i="29"/>
  <c r="G16" i="29"/>
  <c r="H16" i="29"/>
  <c r="I16" i="29"/>
  <c r="J16" i="29"/>
  <c r="A14" i="29"/>
  <c r="B14" i="29"/>
  <c r="C14" i="29"/>
  <c r="A15" i="29"/>
  <c r="B15" i="29"/>
  <c r="C15" i="29"/>
  <c r="A16" i="29"/>
  <c r="B16" i="29"/>
  <c r="C16" i="29"/>
  <c r="J8" i="29"/>
  <c r="I8" i="29"/>
  <c r="H8" i="29"/>
  <c r="G8" i="29"/>
  <c r="F8" i="29"/>
  <c r="E8" i="29"/>
  <c r="D8" i="29"/>
  <c r="X33" i="29"/>
  <c r="W33" i="29"/>
  <c r="R33" i="29"/>
  <c r="Q33" i="29"/>
  <c r="P33" i="29"/>
  <c r="O33" i="29"/>
  <c r="E33" i="29"/>
  <c r="D33" i="29"/>
  <c r="C33" i="29"/>
  <c r="B33" i="29"/>
  <c r="A33" i="29"/>
  <c r="X31" i="29"/>
  <c r="W31" i="29"/>
  <c r="R31" i="29"/>
  <c r="Q31" i="29"/>
  <c r="P31" i="29"/>
  <c r="O31" i="29"/>
  <c r="E31" i="29"/>
  <c r="D31" i="29"/>
  <c r="C31" i="29"/>
  <c r="B31" i="29"/>
  <c r="A31" i="29"/>
  <c r="X30" i="29"/>
  <c r="W30" i="29"/>
  <c r="R30" i="29"/>
  <c r="Q30" i="29"/>
  <c r="P30" i="29"/>
  <c r="O30" i="29"/>
  <c r="E30" i="29"/>
  <c r="D30" i="29"/>
  <c r="C30" i="29"/>
  <c r="B30" i="29"/>
  <c r="A30" i="29"/>
  <c r="X29" i="29"/>
  <c r="W29" i="29"/>
  <c r="R29" i="29"/>
  <c r="Q29" i="29"/>
  <c r="P29" i="29"/>
  <c r="O29" i="29"/>
  <c r="E29" i="29"/>
  <c r="D29" i="29"/>
  <c r="C29" i="29"/>
  <c r="B29" i="29"/>
  <c r="A29" i="29"/>
  <c r="X27" i="29"/>
  <c r="W27" i="29"/>
  <c r="R27" i="29"/>
  <c r="Q27" i="29"/>
  <c r="P27" i="29"/>
  <c r="O27" i="29"/>
  <c r="E27" i="29"/>
  <c r="D27" i="29"/>
  <c r="K27" i="29"/>
  <c r="L27" i="29" s="1"/>
  <c r="C27" i="29"/>
  <c r="B27" i="29"/>
  <c r="A27" i="29"/>
  <c r="X26" i="29"/>
  <c r="W26" i="29"/>
  <c r="R26" i="29"/>
  <c r="Q26" i="29"/>
  <c r="P26" i="29"/>
  <c r="O26" i="29"/>
  <c r="E26" i="29"/>
  <c r="D26" i="29"/>
  <c r="K26" i="29"/>
  <c r="L26" i="29" s="1"/>
  <c r="C26" i="29"/>
  <c r="B26" i="29"/>
  <c r="A26" i="29"/>
  <c r="X25" i="29"/>
  <c r="W25" i="29"/>
  <c r="R25" i="29"/>
  <c r="Q25" i="29"/>
  <c r="P25" i="29"/>
  <c r="O25" i="29"/>
  <c r="E25" i="29"/>
  <c r="D25" i="29"/>
  <c r="K25" i="29" s="1"/>
  <c r="C25" i="29"/>
  <c r="B25" i="29"/>
  <c r="A25" i="29"/>
  <c r="X23" i="29"/>
  <c r="W23" i="29"/>
  <c r="R23" i="29"/>
  <c r="Q23" i="29"/>
  <c r="P23" i="29"/>
  <c r="O23" i="29"/>
  <c r="J23" i="29"/>
  <c r="I23" i="29"/>
  <c r="H23" i="29"/>
  <c r="G23" i="29"/>
  <c r="F23" i="29"/>
  <c r="E23" i="29"/>
  <c r="D23" i="29"/>
  <c r="C23" i="29"/>
  <c r="B23" i="29"/>
  <c r="A23" i="29"/>
  <c r="X22" i="29"/>
  <c r="W22" i="29"/>
  <c r="R22" i="29"/>
  <c r="Q22" i="29"/>
  <c r="P22" i="29"/>
  <c r="O22" i="29"/>
  <c r="J22" i="29"/>
  <c r="I22" i="29"/>
  <c r="H22" i="29"/>
  <c r="G22" i="29"/>
  <c r="F22" i="29"/>
  <c r="E22" i="29"/>
  <c r="D22" i="29"/>
  <c r="C22" i="29"/>
  <c r="B22" i="29"/>
  <c r="A22" i="29"/>
  <c r="X20" i="29"/>
  <c r="W20" i="29"/>
  <c r="R20" i="29"/>
  <c r="Q20" i="29"/>
  <c r="P20" i="29"/>
  <c r="O20" i="29"/>
  <c r="J20" i="29"/>
  <c r="I20" i="29"/>
  <c r="H20" i="29"/>
  <c r="G20" i="29"/>
  <c r="F20" i="29"/>
  <c r="E20" i="29"/>
  <c r="D20" i="29"/>
  <c r="C20" i="29"/>
  <c r="B20" i="29"/>
  <c r="A20" i="29"/>
  <c r="X19" i="29"/>
  <c r="W19" i="29"/>
  <c r="R19" i="29"/>
  <c r="Q19" i="29"/>
  <c r="P19" i="29"/>
  <c r="O19" i="29"/>
  <c r="J19" i="29"/>
  <c r="I19" i="29"/>
  <c r="H19" i="29"/>
  <c r="G19" i="29"/>
  <c r="F19" i="29"/>
  <c r="E19" i="29"/>
  <c r="D19" i="29"/>
  <c r="C19" i="29"/>
  <c r="B19" i="29"/>
  <c r="A19" i="29"/>
  <c r="X18" i="29"/>
  <c r="W18" i="29"/>
  <c r="R18" i="29"/>
  <c r="Q18" i="29"/>
  <c r="P18" i="29"/>
  <c r="O18" i="29"/>
  <c r="J18" i="29"/>
  <c r="I18" i="29"/>
  <c r="H18" i="29"/>
  <c r="G18" i="29"/>
  <c r="F18" i="29"/>
  <c r="E18" i="29"/>
  <c r="D18" i="29"/>
  <c r="C18" i="29"/>
  <c r="B18" i="29"/>
  <c r="A18" i="29"/>
  <c r="X17" i="29"/>
  <c r="W17" i="29"/>
  <c r="R17" i="29"/>
  <c r="Q17" i="29"/>
  <c r="P17" i="29"/>
  <c r="O17" i="29"/>
  <c r="J17" i="29"/>
  <c r="I17" i="29"/>
  <c r="H17" i="29"/>
  <c r="G17" i="29"/>
  <c r="F17" i="29"/>
  <c r="E17" i="29"/>
  <c r="D17" i="29"/>
  <c r="C17" i="29"/>
  <c r="B17" i="29"/>
  <c r="A17" i="29"/>
  <c r="X13" i="29"/>
  <c r="W13" i="29"/>
  <c r="R13" i="29"/>
  <c r="Q13" i="29"/>
  <c r="P13" i="29"/>
  <c r="O13" i="29"/>
  <c r="J13" i="29"/>
  <c r="I13" i="29"/>
  <c r="H13" i="29"/>
  <c r="G13" i="29"/>
  <c r="F13" i="29"/>
  <c r="E13" i="29"/>
  <c r="D13" i="29"/>
  <c r="C13" i="29"/>
  <c r="B13" i="29"/>
  <c r="A13" i="29"/>
  <c r="X12" i="29"/>
  <c r="W12" i="29"/>
  <c r="R12" i="29"/>
  <c r="Q12" i="29"/>
  <c r="P12" i="29"/>
  <c r="O12" i="29"/>
  <c r="J12" i="29"/>
  <c r="I12" i="29"/>
  <c r="H12" i="29"/>
  <c r="G12" i="29"/>
  <c r="F12" i="29"/>
  <c r="E12" i="29"/>
  <c r="D12" i="29"/>
  <c r="C12" i="29"/>
  <c r="B12" i="29"/>
  <c r="A12" i="29"/>
  <c r="X11" i="29"/>
  <c r="W11" i="29"/>
  <c r="R11" i="29"/>
  <c r="Q11" i="29"/>
  <c r="P11" i="29"/>
  <c r="O11" i="29"/>
  <c r="J11" i="29"/>
  <c r="I11" i="29"/>
  <c r="H11" i="29"/>
  <c r="G11" i="29"/>
  <c r="F11" i="29"/>
  <c r="E11" i="29"/>
  <c r="D11" i="29"/>
  <c r="C11" i="29"/>
  <c r="B11" i="29"/>
  <c r="A11" i="29"/>
  <c r="X10" i="29"/>
  <c r="W10" i="29"/>
  <c r="R10" i="29"/>
  <c r="Q10" i="29"/>
  <c r="P10" i="29"/>
  <c r="O10" i="29"/>
  <c r="J10" i="29"/>
  <c r="I10" i="29"/>
  <c r="H10" i="29"/>
  <c r="G10" i="29"/>
  <c r="F10" i="29"/>
  <c r="E10" i="29"/>
  <c r="D10" i="29"/>
  <c r="C10" i="29"/>
  <c r="B10" i="29"/>
  <c r="A10" i="29"/>
  <c r="X9" i="29"/>
  <c r="W9" i="29"/>
  <c r="R9" i="29"/>
  <c r="Q9" i="29"/>
  <c r="P9" i="29"/>
  <c r="O9" i="29"/>
  <c r="J9" i="29"/>
  <c r="I9" i="29"/>
  <c r="H9" i="29"/>
  <c r="G9" i="29"/>
  <c r="F9" i="29"/>
  <c r="E9" i="29"/>
  <c r="D9" i="29"/>
  <c r="C9" i="29"/>
  <c r="B9" i="29"/>
  <c r="A9" i="29"/>
  <c r="X8" i="29"/>
  <c r="W8" i="29"/>
  <c r="R8" i="29"/>
  <c r="Q8" i="29"/>
  <c r="P8" i="29"/>
  <c r="O8" i="29"/>
  <c r="C8" i="29"/>
  <c r="B8" i="29"/>
  <c r="A8" i="29"/>
  <c r="K29" i="29"/>
  <c r="K30" i="29"/>
  <c r="M30" i="29" s="1"/>
  <c r="D13" i="26"/>
  <c r="E13" i="26"/>
  <c r="F13" i="26"/>
  <c r="G13" i="26"/>
  <c r="H13" i="26"/>
  <c r="I13" i="26"/>
  <c r="J13" i="26"/>
  <c r="Q13" i="26"/>
  <c r="D12" i="26"/>
  <c r="E12" i="26"/>
  <c r="F12" i="26"/>
  <c r="G12" i="26"/>
  <c r="H12" i="26"/>
  <c r="I12" i="26"/>
  <c r="J12" i="26"/>
  <c r="R12" i="26"/>
  <c r="D8" i="26"/>
  <c r="E8" i="26"/>
  <c r="K8" i="26"/>
  <c r="M8" i="26" s="1"/>
  <c r="R8" i="26"/>
  <c r="D24" i="26"/>
  <c r="E24" i="26"/>
  <c r="D21" i="26"/>
  <c r="E21" i="26"/>
  <c r="K21" i="26" s="1"/>
  <c r="X26" i="26"/>
  <c r="W26" i="26"/>
  <c r="R26" i="26"/>
  <c r="Q26" i="26"/>
  <c r="P26" i="26"/>
  <c r="O26" i="26"/>
  <c r="E26" i="26"/>
  <c r="D26" i="26"/>
  <c r="K26" i="26" s="1"/>
  <c r="C26" i="26"/>
  <c r="B26" i="26"/>
  <c r="A26" i="26"/>
  <c r="X25" i="26"/>
  <c r="W25" i="26"/>
  <c r="R25" i="26"/>
  <c r="Q25" i="26"/>
  <c r="P25" i="26"/>
  <c r="O25" i="26"/>
  <c r="E25" i="26"/>
  <c r="D25" i="26"/>
  <c r="K25" i="26"/>
  <c r="M25" i="26" s="1"/>
  <c r="C25" i="26"/>
  <c r="B25" i="26"/>
  <c r="A25" i="26"/>
  <c r="X24" i="26"/>
  <c r="W24" i="26"/>
  <c r="R24" i="26"/>
  <c r="Q24" i="26"/>
  <c r="P24" i="26"/>
  <c r="O24" i="26"/>
  <c r="C24" i="26"/>
  <c r="B24" i="26"/>
  <c r="A24" i="26"/>
  <c r="X23" i="26"/>
  <c r="W23" i="26"/>
  <c r="R23" i="26"/>
  <c r="Q23" i="26"/>
  <c r="P23" i="26"/>
  <c r="O23" i="26"/>
  <c r="E23" i="26"/>
  <c r="D23" i="26"/>
  <c r="K23" i="26" s="1"/>
  <c r="C23" i="26"/>
  <c r="B23" i="26"/>
  <c r="A23" i="26"/>
  <c r="X22" i="26"/>
  <c r="W22" i="26"/>
  <c r="R22" i="26"/>
  <c r="Q22" i="26"/>
  <c r="P22" i="26"/>
  <c r="O22" i="26"/>
  <c r="E22" i="26"/>
  <c r="D22" i="26"/>
  <c r="K22" i="26" s="1"/>
  <c r="C22" i="26"/>
  <c r="B22" i="26"/>
  <c r="A22" i="26"/>
  <c r="X21" i="26"/>
  <c r="W21" i="26"/>
  <c r="R21" i="26"/>
  <c r="Q21" i="26"/>
  <c r="P21" i="26"/>
  <c r="O21" i="26"/>
  <c r="C21" i="26"/>
  <c r="B21" i="26"/>
  <c r="A21" i="26"/>
  <c r="X20" i="26"/>
  <c r="W20" i="26"/>
  <c r="R20" i="26"/>
  <c r="Q20" i="26"/>
  <c r="P20" i="26"/>
  <c r="O20" i="26"/>
  <c r="E20" i="26"/>
  <c r="D20" i="26"/>
  <c r="K20" i="26" s="1"/>
  <c r="C20" i="26"/>
  <c r="B20" i="26"/>
  <c r="A20" i="26"/>
  <c r="X19" i="26"/>
  <c r="W19" i="26"/>
  <c r="R19" i="26"/>
  <c r="Q19" i="26"/>
  <c r="P19" i="26"/>
  <c r="O19" i="26"/>
  <c r="J19" i="26"/>
  <c r="I19" i="26"/>
  <c r="H19" i="26"/>
  <c r="G19" i="26"/>
  <c r="F19" i="26"/>
  <c r="E19" i="26"/>
  <c r="D19" i="26"/>
  <c r="C19" i="26"/>
  <c r="B19" i="26"/>
  <c r="A19" i="26"/>
  <c r="X18" i="26"/>
  <c r="W18" i="26"/>
  <c r="R18" i="26"/>
  <c r="Q18" i="26"/>
  <c r="P18" i="26"/>
  <c r="O18" i="26"/>
  <c r="J18" i="26"/>
  <c r="I18" i="26"/>
  <c r="H18" i="26"/>
  <c r="G18" i="26"/>
  <c r="F18" i="26"/>
  <c r="E18" i="26"/>
  <c r="D18" i="26"/>
  <c r="K18" i="26" s="1"/>
  <c r="C18" i="26"/>
  <c r="B18" i="26"/>
  <c r="A18" i="26"/>
  <c r="X17" i="26"/>
  <c r="W17" i="26"/>
  <c r="R17" i="26"/>
  <c r="Q17" i="26"/>
  <c r="P17" i="26"/>
  <c r="O17" i="26"/>
  <c r="J17" i="26"/>
  <c r="I17" i="26"/>
  <c r="H17" i="26"/>
  <c r="G17" i="26"/>
  <c r="F17" i="26"/>
  <c r="E17" i="26"/>
  <c r="D17" i="26"/>
  <c r="K17" i="26" s="1"/>
  <c r="C17" i="26"/>
  <c r="B17" i="26"/>
  <c r="A17" i="26"/>
  <c r="X16" i="26"/>
  <c r="W16" i="26"/>
  <c r="R16" i="26"/>
  <c r="Q16" i="26"/>
  <c r="P16" i="26"/>
  <c r="O16" i="26"/>
  <c r="J16" i="26"/>
  <c r="I16" i="26"/>
  <c r="H16" i="26"/>
  <c r="G16" i="26"/>
  <c r="F16" i="26"/>
  <c r="E16" i="26"/>
  <c r="D16" i="26"/>
  <c r="K16" i="26" s="1"/>
  <c r="C16" i="26"/>
  <c r="B16" i="26"/>
  <c r="A16" i="26"/>
  <c r="X15" i="26"/>
  <c r="W15" i="26"/>
  <c r="R15" i="26"/>
  <c r="Q15" i="26"/>
  <c r="P15" i="26"/>
  <c r="O15" i="26"/>
  <c r="J15" i="26"/>
  <c r="I15" i="26"/>
  <c r="H15" i="26"/>
  <c r="G15" i="26"/>
  <c r="F15" i="26"/>
  <c r="E15" i="26"/>
  <c r="D15" i="26"/>
  <c r="K15" i="26" s="1"/>
  <c r="C15" i="26"/>
  <c r="B15" i="26"/>
  <c r="A15" i="26"/>
  <c r="X14" i="26"/>
  <c r="W14" i="26"/>
  <c r="R14" i="26"/>
  <c r="Q14" i="26"/>
  <c r="P14" i="26"/>
  <c r="O14" i="26"/>
  <c r="J14" i="26"/>
  <c r="I14" i="26"/>
  <c r="H14" i="26"/>
  <c r="G14" i="26"/>
  <c r="F14" i="26"/>
  <c r="E14" i="26"/>
  <c r="D14" i="26"/>
  <c r="C14" i="26"/>
  <c r="B14" i="26"/>
  <c r="A14" i="26"/>
  <c r="X13" i="26"/>
  <c r="W13" i="26"/>
  <c r="R13" i="26"/>
  <c r="P13" i="26"/>
  <c r="O13" i="26"/>
  <c r="C13" i="26"/>
  <c r="B13" i="26"/>
  <c r="A13" i="26"/>
  <c r="X12" i="26"/>
  <c r="W12" i="26"/>
  <c r="Q12" i="26"/>
  <c r="P12" i="26"/>
  <c r="O12" i="26"/>
  <c r="C12" i="26"/>
  <c r="B12" i="26"/>
  <c r="A12" i="26"/>
  <c r="X11" i="26"/>
  <c r="W11" i="26"/>
  <c r="R11" i="26"/>
  <c r="Q11" i="26"/>
  <c r="P11" i="26"/>
  <c r="O11" i="26"/>
  <c r="J11" i="26"/>
  <c r="I11" i="26"/>
  <c r="H11" i="26"/>
  <c r="G11" i="26"/>
  <c r="F11" i="26"/>
  <c r="E11" i="26"/>
  <c r="D11" i="26"/>
  <c r="C11" i="26"/>
  <c r="B11" i="26"/>
  <c r="A11" i="26"/>
  <c r="X10" i="26"/>
  <c r="W10" i="26"/>
  <c r="R10" i="26"/>
  <c r="Q10" i="26"/>
  <c r="P10" i="26"/>
  <c r="O10" i="26"/>
  <c r="J10" i="26"/>
  <c r="I10" i="26"/>
  <c r="H10" i="26"/>
  <c r="G10" i="26"/>
  <c r="F10" i="26"/>
  <c r="E10" i="26"/>
  <c r="D10" i="26"/>
  <c r="K10" i="26" s="1"/>
  <c r="C10" i="26"/>
  <c r="B10" i="26"/>
  <c r="A10" i="26"/>
  <c r="X9" i="26"/>
  <c r="W9" i="26"/>
  <c r="R9" i="26"/>
  <c r="Q9" i="26"/>
  <c r="P9" i="26"/>
  <c r="O9" i="26"/>
  <c r="J9" i="26"/>
  <c r="I9" i="26"/>
  <c r="H9" i="26"/>
  <c r="G9" i="26"/>
  <c r="F9" i="26"/>
  <c r="E9" i="26"/>
  <c r="D9" i="26"/>
  <c r="K9" i="26" s="1"/>
  <c r="C9" i="26"/>
  <c r="B9" i="26"/>
  <c r="A9" i="26"/>
  <c r="X8" i="26"/>
  <c r="W8" i="26"/>
  <c r="Q8" i="26"/>
  <c r="P8" i="26"/>
  <c r="O8" i="26"/>
  <c r="C8" i="26"/>
  <c r="B8" i="26"/>
  <c r="A8" i="26"/>
  <c r="C34" i="2"/>
  <c r="C33" i="2"/>
  <c r="C32" i="2"/>
  <c r="C31" i="2"/>
  <c r="C30" i="2"/>
  <c r="C35" i="2"/>
  <c r="C29" i="2"/>
  <c r="E13" i="2"/>
  <c r="B9" i="2"/>
  <c r="B10" i="2"/>
  <c r="B11" i="2"/>
  <c r="B12" i="2"/>
  <c r="B13" i="2"/>
  <c r="B14" i="2"/>
  <c r="D9" i="2"/>
  <c r="E9" i="2"/>
  <c r="E15" i="2"/>
  <c r="E16" i="2"/>
  <c r="D10" i="2"/>
  <c r="D11" i="2"/>
  <c r="D12" i="2"/>
  <c r="D13" i="2"/>
  <c r="D15" i="2"/>
  <c r="D16" i="2"/>
  <c r="D14" i="2"/>
  <c r="E14" i="2"/>
  <c r="E53" i="2"/>
  <c r="E54" i="2"/>
  <c r="E55" i="2"/>
  <c r="E40" i="2"/>
  <c r="E41" i="2"/>
  <c r="E42" i="2"/>
  <c r="E43" i="2"/>
  <c r="E44" i="2"/>
  <c r="C40" i="2"/>
  <c r="C46" i="2"/>
  <c r="C41" i="2"/>
  <c r="C42" i="2"/>
  <c r="C43" i="2"/>
  <c r="C44" i="2"/>
  <c r="C23" i="2"/>
  <c r="C24" i="2"/>
  <c r="C53" i="2"/>
  <c r="C55" i="2"/>
  <c r="C56" i="2"/>
  <c r="C57" i="2"/>
  <c r="C9" i="2"/>
  <c r="C10" i="2"/>
  <c r="C11" i="2"/>
  <c r="C12" i="2"/>
  <c r="C13" i="2"/>
  <c r="C14" i="2"/>
  <c r="F42" i="7"/>
  <c r="F41" i="7"/>
  <c r="C41" i="7"/>
  <c r="F34" i="7"/>
  <c r="C34" i="7"/>
  <c r="F33" i="7"/>
  <c r="C33" i="7"/>
  <c r="F32" i="7"/>
  <c r="C32" i="7"/>
  <c r="F31" i="7"/>
  <c r="F37" i="7"/>
  <c r="C31" i="7"/>
  <c r="F24" i="7"/>
  <c r="C24" i="7"/>
  <c r="C23" i="7"/>
  <c r="C22" i="7"/>
  <c r="C21" i="7"/>
  <c r="F20" i="7"/>
  <c r="F26" i="7"/>
  <c r="F27" i="7"/>
  <c r="C20" i="7"/>
  <c r="C26" i="7"/>
  <c r="C27" i="7"/>
  <c r="C9" i="7"/>
  <c r="C10" i="7"/>
  <c r="C11" i="7"/>
  <c r="C12" i="7"/>
  <c r="C13" i="7"/>
  <c r="C14" i="7"/>
  <c r="D9" i="7"/>
  <c r="D10" i="7"/>
  <c r="D11" i="7"/>
  <c r="D12" i="7"/>
  <c r="D13" i="7"/>
  <c r="D14" i="7"/>
  <c r="E9" i="7"/>
  <c r="E10" i="7"/>
  <c r="E11" i="7"/>
  <c r="E12" i="7"/>
  <c r="E15" i="7"/>
  <c r="E16" i="7"/>
  <c r="E13" i="7"/>
  <c r="E14" i="7"/>
  <c r="F9" i="7"/>
  <c r="F13" i="7"/>
  <c r="F14" i="7"/>
  <c r="G9" i="7"/>
  <c r="G10" i="7"/>
  <c r="G11" i="7"/>
  <c r="G15" i="7"/>
  <c r="G16" i="7"/>
  <c r="G12" i="7"/>
  <c r="G13" i="7"/>
  <c r="G14" i="7"/>
  <c r="B9" i="7"/>
  <c r="B15" i="7"/>
  <c r="B16" i="7"/>
  <c r="B10" i="7"/>
  <c r="B11" i="7"/>
  <c r="B12" i="7"/>
  <c r="B13" i="7"/>
  <c r="B14" i="7"/>
  <c r="F25" i="7"/>
  <c r="C25" i="7"/>
  <c r="F43" i="7"/>
  <c r="F35" i="7"/>
  <c r="C43" i="7"/>
  <c r="C35" i="7"/>
  <c r="D45" i="12"/>
  <c r="D46" i="12"/>
  <c r="D47" i="12"/>
  <c r="D48" i="12"/>
  <c r="D49" i="12"/>
  <c r="D50" i="12"/>
  <c r="D51" i="12"/>
  <c r="D52" i="12"/>
  <c r="D53" i="12"/>
  <c r="C31" i="12"/>
  <c r="C34" i="12"/>
  <c r="C35" i="12"/>
  <c r="C38" i="12"/>
  <c r="C39" i="12"/>
  <c r="D31" i="12"/>
  <c r="D32" i="12"/>
  <c r="D33" i="12"/>
  <c r="D34" i="12"/>
  <c r="D35" i="12"/>
  <c r="D36" i="12"/>
  <c r="D37" i="12"/>
  <c r="D38" i="12"/>
  <c r="D39" i="12"/>
  <c r="C13" i="12"/>
  <c r="C11" i="12"/>
  <c r="C10" i="12"/>
  <c r="C9" i="12"/>
  <c r="C45" i="12"/>
  <c r="D24" i="12"/>
  <c r="C24" i="12"/>
  <c r="D23" i="12"/>
  <c r="C23" i="12"/>
  <c r="D22" i="12"/>
  <c r="C22" i="12"/>
  <c r="D21" i="12"/>
  <c r="C21" i="12"/>
  <c r="D20" i="12"/>
  <c r="C20" i="12"/>
  <c r="C12" i="12"/>
  <c r="C14" i="12"/>
  <c r="D9" i="12"/>
  <c r="D10" i="12"/>
  <c r="D11" i="12"/>
  <c r="D12" i="12"/>
  <c r="D13" i="12"/>
  <c r="D14" i="12"/>
  <c r="E9" i="12"/>
  <c r="E10" i="12"/>
  <c r="E11" i="12"/>
  <c r="E12" i="12"/>
  <c r="E13" i="12"/>
  <c r="E14" i="12"/>
  <c r="F9" i="12"/>
  <c r="F10" i="12"/>
  <c r="F11" i="12"/>
  <c r="F12" i="12"/>
  <c r="F13" i="12"/>
  <c r="F14" i="12"/>
  <c r="B9" i="12"/>
  <c r="B10" i="12"/>
  <c r="B11" i="12"/>
  <c r="B12" i="12"/>
  <c r="B15" i="12"/>
  <c r="B16" i="12"/>
  <c r="B13" i="12"/>
  <c r="B14" i="12"/>
  <c r="D25" i="12"/>
  <c r="C53" i="12"/>
  <c r="C25" i="12"/>
  <c r="C88" i="16"/>
  <c r="C87" i="16"/>
  <c r="C89" i="16"/>
  <c r="C90" i="16"/>
  <c r="C81" i="16"/>
  <c r="C80" i="16"/>
  <c r="C82" i="16"/>
  <c r="C83" i="16"/>
  <c r="C74" i="16"/>
  <c r="C73" i="16"/>
  <c r="C75" i="16"/>
  <c r="C76" i="16"/>
  <c r="C67" i="16"/>
  <c r="C66" i="16"/>
  <c r="C59" i="16"/>
  <c r="C61" i="16"/>
  <c r="C62" i="16"/>
  <c r="C60" i="16"/>
  <c r="C53" i="16"/>
  <c r="F25" i="16"/>
  <c r="F24" i="16"/>
  <c r="F23" i="16"/>
  <c r="F22" i="16"/>
  <c r="F21" i="16"/>
  <c r="F20" i="16"/>
  <c r="F26" i="16"/>
  <c r="F27" i="16"/>
  <c r="D53" i="16"/>
  <c r="D52" i="16"/>
  <c r="D51" i="16"/>
  <c r="D50" i="16"/>
  <c r="D49" i="16"/>
  <c r="D48" i="16"/>
  <c r="D47" i="16"/>
  <c r="D46" i="16"/>
  <c r="D45" i="16"/>
  <c r="C45" i="16"/>
  <c r="D39" i="16"/>
  <c r="C39" i="16"/>
  <c r="D38" i="16"/>
  <c r="C38" i="16"/>
  <c r="D37" i="16"/>
  <c r="D36" i="16"/>
  <c r="D35" i="16"/>
  <c r="C35" i="16"/>
  <c r="D34" i="16"/>
  <c r="C34" i="16"/>
  <c r="D33" i="16"/>
  <c r="D32" i="16"/>
  <c r="D31" i="16"/>
  <c r="C31" i="16"/>
  <c r="D25" i="16"/>
  <c r="D24" i="16"/>
  <c r="D23" i="16"/>
  <c r="D22" i="16"/>
  <c r="D26" i="16"/>
  <c r="D27" i="16"/>
  <c r="D21" i="16"/>
  <c r="D20" i="16"/>
  <c r="E14" i="16"/>
  <c r="D14" i="16"/>
  <c r="C14" i="16"/>
  <c r="B14" i="16"/>
  <c r="E13" i="16"/>
  <c r="D13" i="16"/>
  <c r="C13" i="16"/>
  <c r="B13" i="16"/>
  <c r="E12" i="16"/>
  <c r="D12" i="16"/>
  <c r="C12" i="16"/>
  <c r="B12" i="16"/>
  <c r="C11" i="16"/>
  <c r="D11" i="16"/>
  <c r="E11" i="16"/>
  <c r="B11" i="16"/>
  <c r="E10" i="16"/>
  <c r="D10" i="16"/>
  <c r="C10" i="16"/>
  <c r="B10" i="16"/>
  <c r="E9" i="16"/>
  <c r="E15" i="16"/>
  <c r="E16" i="16"/>
  <c r="D9" i="16"/>
  <c r="C9" i="16"/>
  <c r="B9" i="16"/>
  <c r="C54" i="16"/>
  <c r="C55" i="16"/>
  <c r="C41" i="16"/>
  <c r="B15" i="16"/>
  <c r="B16" i="16"/>
  <c r="B11" i="20"/>
  <c r="C31" i="20"/>
  <c r="C32" i="20"/>
  <c r="C34" i="20"/>
  <c r="C35" i="20"/>
  <c r="C36" i="20"/>
  <c r="C38" i="20"/>
  <c r="C39" i="20"/>
  <c r="C45" i="20"/>
  <c r="C46" i="20"/>
  <c r="C48" i="20"/>
  <c r="C49" i="20"/>
  <c r="C50" i="20"/>
  <c r="C52" i="20"/>
  <c r="C53" i="20"/>
  <c r="G9" i="20"/>
  <c r="H9" i="20"/>
  <c r="G10" i="20"/>
  <c r="G15" i="20"/>
  <c r="G16" i="20"/>
  <c r="H10" i="20"/>
  <c r="G11" i="20"/>
  <c r="H11" i="20"/>
  <c r="G12" i="20"/>
  <c r="H12" i="20"/>
  <c r="G13" i="20"/>
  <c r="H13" i="20"/>
  <c r="G14" i="20"/>
  <c r="H14" i="20"/>
  <c r="F9" i="20"/>
  <c r="F10" i="20"/>
  <c r="F11" i="20"/>
  <c r="F12" i="20"/>
  <c r="F13" i="20"/>
  <c r="F14" i="20"/>
  <c r="B9" i="20"/>
  <c r="C88" i="20"/>
  <c r="C89" i="20"/>
  <c r="C90" i="20"/>
  <c r="C87" i="20"/>
  <c r="C81" i="20"/>
  <c r="C82" i="20"/>
  <c r="C83" i="20"/>
  <c r="C80" i="20"/>
  <c r="C74" i="20"/>
  <c r="C73" i="20"/>
  <c r="C75" i="20"/>
  <c r="C76" i="20"/>
  <c r="C67" i="20"/>
  <c r="C66" i="20"/>
  <c r="C60" i="20"/>
  <c r="C61" i="20"/>
  <c r="C62" i="20"/>
  <c r="C59" i="20"/>
  <c r="D53" i="20"/>
  <c r="D52" i="20"/>
  <c r="D51" i="20"/>
  <c r="D50" i="20"/>
  <c r="D49" i="20"/>
  <c r="D48" i="20"/>
  <c r="D47" i="20"/>
  <c r="D46" i="20"/>
  <c r="D45" i="20"/>
  <c r="D39" i="20"/>
  <c r="D38" i="20"/>
  <c r="D37" i="20"/>
  <c r="D36" i="20"/>
  <c r="D35" i="20"/>
  <c r="D34" i="20"/>
  <c r="D33" i="20"/>
  <c r="D32" i="20"/>
  <c r="D31" i="20"/>
  <c r="I25" i="20"/>
  <c r="D25" i="20"/>
  <c r="I24" i="20"/>
  <c r="D24" i="20"/>
  <c r="I23" i="20"/>
  <c r="D23" i="20"/>
  <c r="I22" i="20"/>
  <c r="D22" i="20"/>
  <c r="I21" i="20"/>
  <c r="D21" i="20"/>
  <c r="I20" i="20"/>
  <c r="I26" i="20"/>
  <c r="I27" i="20"/>
  <c r="D20" i="20"/>
  <c r="D26" i="20"/>
  <c r="D27" i="20"/>
  <c r="E14" i="20"/>
  <c r="D14" i="20"/>
  <c r="C14" i="20"/>
  <c r="B14" i="20"/>
  <c r="E13" i="20"/>
  <c r="D13" i="20"/>
  <c r="C13" i="20"/>
  <c r="B13" i="20"/>
  <c r="E12" i="20"/>
  <c r="D12" i="20"/>
  <c r="C12" i="20"/>
  <c r="B12" i="20"/>
  <c r="E11" i="20"/>
  <c r="E15" i="20"/>
  <c r="D11" i="20"/>
  <c r="C11" i="20"/>
  <c r="E10" i="20"/>
  <c r="D10" i="20"/>
  <c r="C10" i="20"/>
  <c r="B10" i="20"/>
  <c r="E9" i="20"/>
  <c r="D9" i="20"/>
  <c r="D15" i="20"/>
  <c r="D16" i="20"/>
  <c r="C9" i="20"/>
  <c r="E16" i="20"/>
  <c r="D9" i="25"/>
  <c r="E9" i="25"/>
  <c r="F9" i="25"/>
  <c r="K9" i="25" s="1"/>
  <c r="G9" i="25"/>
  <c r="H9" i="25"/>
  <c r="I9" i="25"/>
  <c r="J9" i="25"/>
  <c r="D10" i="25"/>
  <c r="E10" i="25"/>
  <c r="K10" i="25" s="1"/>
  <c r="F10" i="25"/>
  <c r="G10" i="25"/>
  <c r="H10" i="25"/>
  <c r="I10" i="25"/>
  <c r="J10" i="25"/>
  <c r="D11" i="25"/>
  <c r="E11" i="25"/>
  <c r="F11" i="25"/>
  <c r="G11" i="25"/>
  <c r="H11" i="25"/>
  <c r="K11" i="25" s="1"/>
  <c r="I11" i="25"/>
  <c r="J11" i="25"/>
  <c r="D12" i="25"/>
  <c r="E12" i="25"/>
  <c r="K12" i="25" s="1"/>
  <c r="F12" i="25"/>
  <c r="G12" i="25"/>
  <c r="H12" i="25"/>
  <c r="I12" i="25"/>
  <c r="J12" i="25"/>
  <c r="D13" i="25"/>
  <c r="E13" i="25"/>
  <c r="F13" i="25"/>
  <c r="K13" i="25" s="1"/>
  <c r="G13" i="25"/>
  <c r="H13" i="25"/>
  <c r="I13" i="25"/>
  <c r="J13" i="25"/>
  <c r="D14" i="25"/>
  <c r="E14" i="25"/>
  <c r="F14" i="25"/>
  <c r="G14" i="25"/>
  <c r="K14" i="25" s="1"/>
  <c r="H14" i="25"/>
  <c r="I14" i="25"/>
  <c r="J14" i="25"/>
  <c r="D15" i="25"/>
  <c r="E15" i="25"/>
  <c r="F15" i="25"/>
  <c r="G15" i="25"/>
  <c r="H15" i="25"/>
  <c r="I15" i="25"/>
  <c r="J15" i="25"/>
  <c r="D16" i="25"/>
  <c r="E16" i="25"/>
  <c r="K16" i="25" s="1"/>
  <c r="F16" i="25"/>
  <c r="G16" i="25"/>
  <c r="H16" i="25"/>
  <c r="I16" i="25"/>
  <c r="J16" i="25"/>
  <c r="D17" i="25"/>
  <c r="E17" i="25"/>
  <c r="F17" i="25"/>
  <c r="K17" i="25" s="1"/>
  <c r="G17" i="25"/>
  <c r="H17" i="25"/>
  <c r="I17" i="25"/>
  <c r="J17" i="25"/>
  <c r="D18" i="25"/>
  <c r="E18" i="25"/>
  <c r="F18" i="25"/>
  <c r="K18" i="25" s="1"/>
  <c r="G18" i="25"/>
  <c r="H18" i="25"/>
  <c r="I18" i="25"/>
  <c r="J18" i="25"/>
  <c r="D19" i="25"/>
  <c r="E19" i="25"/>
  <c r="F19" i="25"/>
  <c r="G19" i="25"/>
  <c r="K19" i="25" s="1"/>
  <c r="H19" i="25"/>
  <c r="I19" i="25"/>
  <c r="J19" i="25"/>
  <c r="D20" i="25"/>
  <c r="K20" i="25" s="1"/>
  <c r="E20" i="25"/>
  <c r="D21" i="25"/>
  <c r="K21" i="25"/>
  <c r="L21" i="25" s="1"/>
  <c r="E21" i="25"/>
  <c r="D22" i="25"/>
  <c r="E22" i="25"/>
  <c r="K22" i="25" s="1"/>
  <c r="D23" i="25"/>
  <c r="E23" i="25"/>
  <c r="D24" i="25"/>
  <c r="K24" i="25" s="1"/>
  <c r="E24" i="25"/>
  <c r="D25" i="25"/>
  <c r="K25" i="25" s="1"/>
  <c r="E25" i="25"/>
  <c r="D26" i="25"/>
  <c r="E26" i="25"/>
  <c r="K26" i="25" s="1"/>
  <c r="D8" i="25"/>
  <c r="K8" i="25" s="1"/>
  <c r="E8" i="25"/>
  <c r="F8" i="25"/>
  <c r="G8" i="25"/>
  <c r="H8" i="25"/>
  <c r="I8" i="25"/>
  <c r="J8" i="25"/>
  <c r="R26" i="25"/>
  <c r="R25" i="25"/>
  <c r="R22" i="25"/>
  <c r="Q24" i="25"/>
  <c r="R23" i="25"/>
  <c r="Q21" i="25"/>
  <c r="R20" i="25"/>
  <c r="R19" i="25"/>
  <c r="R18" i="25"/>
  <c r="R17" i="25"/>
  <c r="R16" i="25"/>
  <c r="R15" i="25"/>
  <c r="R9" i="25"/>
  <c r="R10" i="25"/>
  <c r="R11" i="25"/>
  <c r="R12" i="25"/>
  <c r="Q13" i="25"/>
  <c r="R8" i="25"/>
  <c r="W9" i="25"/>
  <c r="X9" i="25"/>
  <c r="W10" i="25"/>
  <c r="X10" i="25"/>
  <c r="W11" i="25"/>
  <c r="X11" i="25"/>
  <c r="W12" i="25"/>
  <c r="X12" i="25"/>
  <c r="W13" i="25"/>
  <c r="X13" i="25"/>
  <c r="W14" i="25"/>
  <c r="X14" i="25"/>
  <c r="W15" i="25"/>
  <c r="X15" i="25"/>
  <c r="W16" i="25"/>
  <c r="X16" i="25"/>
  <c r="W17" i="25"/>
  <c r="X17" i="25"/>
  <c r="W18" i="25"/>
  <c r="X18" i="25"/>
  <c r="W19" i="25"/>
  <c r="X19" i="25"/>
  <c r="W20" i="25"/>
  <c r="X20" i="25"/>
  <c r="W21" i="25"/>
  <c r="X21" i="25"/>
  <c r="W22" i="25"/>
  <c r="X22" i="25"/>
  <c r="W23" i="25"/>
  <c r="X23" i="25"/>
  <c r="W24" i="25"/>
  <c r="X24" i="25"/>
  <c r="W25" i="25"/>
  <c r="X25" i="25"/>
  <c r="W26" i="25"/>
  <c r="X26" i="25"/>
  <c r="X8" i="25"/>
  <c r="W8" i="25"/>
  <c r="O9" i="25"/>
  <c r="P9" i="25"/>
  <c r="Q9" i="25"/>
  <c r="O10" i="25"/>
  <c r="P10" i="25"/>
  <c r="Q10" i="25"/>
  <c r="O11" i="25"/>
  <c r="P11" i="25"/>
  <c r="Q11" i="25"/>
  <c r="O12" i="25"/>
  <c r="P12" i="25"/>
  <c r="Q12" i="25"/>
  <c r="O13" i="25"/>
  <c r="P13" i="25"/>
  <c r="R13" i="25"/>
  <c r="O14" i="25"/>
  <c r="P14" i="25"/>
  <c r="Q14" i="25"/>
  <c r="R14" i="25"/>
  <c r="O15" i="25"/>
  <c r="P15" i="25"/>
  <c r="Q15" i="25"/>
  <c r="O16" i="25"/>
  <c r="P16" i="25"/>
  <c r="Q16" i="25"/>
  <c r="O17" i="25"/>
  <c r="P17" i="25"/>
  <c r="Q17" i="25"/>
  <c r="O18" i="25"/>
  <c r="P18" i="25"/>
  <c r="Q18" i="25"/>
  <c r="O19" i="25"/>
  <c r="P19" i="25"/>
  <c r="Q19" i="25"/>
  <c r="O20" i="25"/>
  <c r="P20" i="25"/>
  <c r="Q20" i="25"/>
  <c r="O21" i="25"/>
  <c r="P21" i="25"/>
  <c r="R21" i="25"/>
  <c r="O22" i="25"/>
  <c r="P22" i="25"/>
  <c r="Q22" i="25"/>
  <c r="O23" i="25"/>
  <c r="P23" i="25"/>
  <c r="Q23" i="25"/>
  <c r="O24" i="25"/>
  <c r="P24" i="25"/>
  <c r="R24" i="25"/>
  <c r="O25" i="25"/>
  <c r="P25" i="25"/>
  <c r="Q25" i="25"/>
  <c r="O26" i="25"/>
  <c r="P26" i="25"/>
  <c r="Q26" i="25"/>
  <c r="P8" i="25"/>
  <c r="Q8" i="25"/>
  <c r="O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8" i="25"/>
  <c r="B9" i="25"/>
  <c r="B10" i="25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A25" i="25"/>
  <c r="A26" i="25"/>
  <c r="A23" i="25"/>
  <c r="A24" i="25"/>
  <c r="A21" i="25"/>
  <c r="A22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B8" i="25"/>
  <c r="A8" i="25"/>
  <c r="C41" i="12"/>
  <c r="C15" i="12"/>
  <c r="C16" i="12"/>
  <c r="C37" i="7"/>
  <c r="C68" i="20"/>
  <c r="C69" i="20"/>
  <c r="C44" i="7"/>
  <c r="C45" i="7"/>
  <c r="K23" i="25"/>
  <c r="L8" i="26"/>
  <c r="L25" i="26"/>
  <c r="L30" i="29"/>
  <c r="D55" i="12"/>
  <c r="C55" i="20"/>
  <c r="D15" i="12"/>
  <c r="D16" i="12"/>
  <c r="C36" i="2"/>
  <c r="K11" i="26"/>
  <c r="M11" i="26"/>
  <c r="N11" i="26"/>
  <c r="K14" i="26"/>
  <c r="K19" i="26"/>
  <c r="M19" i="26" s="1"/>
  <c r="K24" i="26"/>
  <c r="C68" i="16"/>
  <c r="C69" i="16"/>
  <c r="D26" i="12"/>
  <c r="D27" i="12"/>
  <c r="B15" i="20"/>
  <c r="B16" i="20"/>
  <c r="C15" i="2"/>
  <c r="C16" i="2"/>
  <c r="D15" i="7"/>
  <c r="D16" i="7"/>
  <c r="F45" i="7"/>
  <c r="C25" i="2"/>
  <c r="C26" i="2"/>
  <c r="K28" i="31"/>
  <c r="M28" i="31"/>
  <c r="N28" i="31" s="1"/>
  <c r="S28" i="31" s="1"/>
  <c r="L23" i="25"/>
  <c r="M23" i="25"/>
  <c r="N23" i="25" s="1"/>
  <c r="K15" i="25"/>
  <c r="L15" i="25" s="1"/>
  <c r="M14" i="26"/>
  <c r="L14" i="26"/>
  <c r="H15" i="20"/>
  <c r="H16" i="20"/>
  <c r="D15" i="16"/>
  <c r="D16" i="16"/>
  <c r="M29" i="29"/>
  <c r="L29" i="29"/>
  <c r="D41" i="16"/>
  <c r="B15" i="2"/>
  <c r="B16" i="2"/>
  <c r="F15" i="20"/>
  <c r="F16" i="20"/>
  <c r="C41" i="20"/>
  <c r="F15" i="12"/>
  <c r="F16" i="12"/>
  <c r="E57" i="2"/>
  <c r="S11" i="26"/>
  <c r="L11" i="26"/>
  <c r="L24" i="26"/>
  <c r="M24" i="26"/>
  <c r="C15" i="20"/>
  <c r="C16" i="20"/>
  <c r="D41" i="20"/>
  <c r="D55" i="20"/>
  <c r="E15" i="12"/>
  <c r="E16" i="12"/>
  <c r="C26" i="12"/>
  <c r="C27" i="12"/>
  <c r="C54" i="12"/>
  <c r="C55" i="12"/>
  <c r="D41" i="12"/>
  <c r="F15" i="7"/>
  <c r="F16" i="7"/>
  <c r="C15" i="7"/>
  <c r="C16" i="7"/>
  <c r="E46" i="2"/>
  <c r="K22" i="29"/>
  <c r="M22" i="29" s="1"/>
  <c r="C15" i="16"/>
  <c r="C16" i="16"/>
  <c r="D55" i="16"/>
  <c r="K12" i="26"/>
  <c r="K13" i="26"/>
  <c r="K33" i="29"/>
  <c r="M33" i="29" s="1"/>
  <c r="K14" i="29"/>
  <c r="K31" i="29"/>
  <c r="K9" i="29"/>
  <c r="M9" i="29" s="1"/>
  <c r="K12" i="29"/>
  <c r="M12" i="29" s="1"/>
  <c r="K13" i="29"/>
  <c r="K17" i="29"/>
  <c r="K18" i="29"/>
  <c r="L18" i="29" s="1"/>
  <c r="K20" i="29"/>
  <c r="K23" i="29"/>
  <c r="K21" i="31"/>
  <c r="M21" i="31" s="1"/>
  <c r="K25" i="31"/>
  <c r="M25" i="31" s="1"/>
  <c r="K34" i="31"/>
  <c r="M34" i="31" s="1"/>
  <c r="N34" i="31" s="1"/>
  <c r="S34" i="31" s="1"/>
  <c r="L14" i="29"/>
  <c r="M14" i="29"/>
  <c r="M31" i="29"/>
  <c r="L31" i="29"/>
  <c r="L12" i="29"/>
  <c r="L13" i="29"/>
  <c r="M13" i="29"/>
  <c r="L17" i="29"/>
  <c r="M17" i="29"/>
  <c r="L20" i="29"/>
  <c r="M20" i="29"/>
  <c r="L23" i="29"/>
  <c r="M23" i="29"/>
  <c r="M26" i="29"/>
  <c r="L32" i="29"/>
  <c r="M27" i="29"/>
  <c r="K8" i="31"/>
  <c r="M8" i="31" s="1"/>
  <c r="K29" i="31"/>
  <c r="L29" i="31" s="1"/>
  <c r="K27" i="31"/>
  <c r="L27" i="31" s="1"/>
  <c r="K35" i="31"/>
  <c r="L35" i="31" s="1"/>
  <c r="L21" i="31"/>
  <c r="L34" i="31"/>
  <c r="L28" i="31"/>
  <c r="K19" i="31"/>
  <c r="M19" i="31" s="1"/>
  <c r="U11" i="26"/>
  <c r="T11" i="26"/>
  <c r="V11" i="26" s="1"/>
  <c r="L22" i="29"/>
  <c r="M18" i="29"/>
  <c r="L9" i="29"/>
  <c r="L33" i="29"/>
  <c r="M12" i="26"/>
  <c r="L12" i="26"/>
  <c r="N29" i="29"/>
  <c r="S29" i="29"/>
  <c r="L13" i="26"/>
  <c r="M13" i="26"/>
  <c r="L25" i="31"/>
  <c r="N14" i="26"/>
  <c r="S14" i="26"/>
  <c r="N24" i="26"/>
  <c r="S24" i="26"/>
  <c r="S23" i="25"/>
  <c r="U23" i="25" s="1"/>
  <c r="S17" i="29"/>
  <c r="N17" i="29"/>
  <c r="N26" i="29"/>
  <c r="S26" i="29"/>
  <c r="N27" i="29"/>
  <c r="S27" i="29"/>
  <c r="N20" i="29"/>
  <c r="S20" i="29"/>
  <c r="N14" i="29"/>
  <c r="S14" i="29"/>
  <c r="S23" i="29"/>
  <c r="N23" i="29"/>
  <c r="N18" i="29"/>
  <c r="N13" i="29"/>
  <c r="S13" i="29"/>
  <c r="N31" i="29"/>
  <c r="S31" i="29"/>
  <c r="T14" i="26"/>
  <c r="V14" i="26" s="1"/>
  <c r="U14" i="26"/>
  <c r="N13" i="26"/>
  <c r="S13" i="26"/>
  <c r="T29" i="29"/>
  <c r="V29" i="29" s="1"/>
  <c r="U29" i="29"/>
  <c r="U24" i="26"/>
  <c r="T24" i="26"/>
  <c r="V24" i="26" s="1"/>
  <c r="S12" i="26"/>
  <c r="N12" i="26"/>
  <c r="U23" i="29"/>
  <c r="T23" i="29"/>
  <c r="V23" i="29" s="1"/>
  <c r="U14" i="29"/>
  <c r="T14" i="29"/>
  <c r="V14" i="29" s="1"/>
  <c r="U20" i="29"/>
  <c r="T20" i="29"/>
  <c r="V20" i="29" s="1"/>
  <c r="T17" i="29"/>
  <c r="V17" i="29" s="1"/>
  <c r="U17" i="29"/>
  <c r="U31" i="29"/>
  <c r="T31" i="29"/>
  <c r="V31" i="29" s="1"/>
  <c r="U13" i="29"/>
  <c r="T13" i="29"/>
  <c r="V13" i="29" s="1"/>
  <c r="U27" i="29"/>
  <c r="U26" i="29"/>
  <c r="T26" i="29"/>
  <c r="V26" i="29" s="1"/>
  <c r="U12" i="26"/>
  <c r="T12" i="26"/>
  <c r="V12" i="26" s="1"/>
  <c r="T13" i="26"/>
  <c r="V13" i="26" s="1"/>
  <c r="U13" i="26"/>
  <c r="S8" i="37" l="1"/>
  <c r="S9" i="37"/>
  <c r="S10" i="37"/>
  <c r="S11" i="37"/>
  <c r="S13" i="37"/>
  <c r="S17" i="37"/>
  <c r="S19" i="37"/>
  <c r="S22" i="37"/>
  <c r="S23" i="37"/>
  <c r="S24" i="37"/>
  <c r="S25" i="37"/>
  <c r="S27" i="37"/>
  <c r="S28" i="37"/>
  <c r="S29" i="37"/>
  <c r="S30" i="37"/>
  <c r="S31" i="37"/>
  <c r="S32" i="37"/>
  <c r="S33" i="37"/>
  <c r="S34" i="37"/>
  <c r="S35" i="37"/>
  <c r="S36" i="37"/>
  <c r="S20" i="37"/>
  <c r="S21" i="37"/>
  <c r="S26" i="37"/>
  <c r="S12" i="37"/>
  <c r="S14" i="37"/>
  <c r="S18" i="37"/>
  <c r="K12" i="37"/>
  <c r="L12" i="37" s="1"/>
  <c r="K21" i="37"/>
  <c r="M21" i="37" s="1"/>
  <c r="N21" i="37" s="1"/>
  <c r="K26" i="37"/>
  <c r="M26" i="37" s="1"/>
  <c r="N26" i="37" s="1"/>
  <c r="K29" i="37"/>
  <c r="L29" i="37" s="1"/>
  <c r="K34" i="37"/>
  <c r="L34" i="37" s="1"/>
  <c r="K9" i="37"/>
  <c r="M9" i="37" s="1"/>
  <c r="K18" i="37"/>
  <c r="M18" i="37" s="1"/>
  <c r="N18" i="37" s="1"/>
  <c r="K10" i="37"/>
  <c r="M10" i="37" s="1"/>
  <c r="N10" i="37" s="1"/>
  <c r="K13" i="37"/>
  <c r="L13" i="37" s="1"/>
  <c r="K17" i="37"/>
  <c r="M17" i="37" s="1"/>
  <c r="N17" i="37" s="1"/>
  <c r="K19" i="37"/>
  <c r="M19" i="37" s="1"/>
  <c r="K22" i="37"/>
  <c r="M22" i="37" s="1"/>
  <c r="K23" i="37"/>
  <c r="M23" i="37" s="1"/>
  <c r="N23" i="37" s="1"/>
  <c r="K25" i="37"/>
  <c r="L25" i="37" s="1"/>
  <c r="K27" i="37"/>
  <c r="M27" i="37" s="1"/>
  <c r="N27" i="37" s="1"/>
  <c r="K30" i="37"/>
  <c r="M30" i="37" s="1"/>
  <c r="N30" i="37" s="1"/>
  <c r="K31" i="37"/>
  <c r="L31" i="37" s="1"/>
  <c r="K33" i="37"/>
  <c r="M33" i="37" s="1"/>
  <c r="K35" i="37"/>
  <c r="L35" i="37" s="1"/>
  <c r="K8" i="37"/>
  <c r="L8" i="37" s="1"/>
  <c r="K11" i="37"/>
  <c r="M11" i="37" s="1"/>
  <c r="N11" i="37" s="1"/>
  <c r="K14" i="37"/>
  <c r="L14" i="37" s="1"/>
  <c r="K20" i="37"/>
  <c r="M20" i="37" s="1"/>
  <c r="N20" i="37" s="1"/>
  <c r="K24" i="37"/>
  <c r="M24" i="37" s="1"/>
  <c r="N24" i="37" s="1"/>
  <c r="K28" i="37"/>
  <c r="L28" i="37" s="1"/>
  <c r="K32" i="37"/>
  <c r="M32" i="37" s="1"/>
  <c r="N32" i="37" s="1"/>
  <c r="K36" i="37"/>
  <c r="L36" i="37" s="1"/>
  <c r="L27" i="37"/>
  <c r="K34" i="33"/>
  <c r="L34" i="33" s="1"/>
  <c r="K15" i="35"/>
  <c r="K16" i="35"/>
  <c r="M16" i="35" s="1"/>
  <c r="L15" i="35"/>
  <c r="M15" i="35"/>
  <c r="N15" i="35" s="1"/>
  <c r="L16" i="35"/>
  <c r="S14" i="35"/>
  <c r="S32" i="35"/>
  <c r="K19" i="35"/>
  <c r="L19" i="35" s="1"/>
  <c r="S8" i="35"/>
  <c r="K11" i="35"/>
  <c r="L11" i="35" s="1"/>
  <c r="K26" i="35"/>
  <c r="M26" i="35" s="1"/>
  <c r="N26" i="35" s="1"/>
  <c r="K27" i="35"/>
  <c r="L27" i="35" s="1"/>
  <c r="K28" i="35"/>
  <c r="M28" i="35" s="1"/>
  <c r="N28" i="35" s="1"/>
  <c r="K29" i="35"/>
  <c r="L29" i="35" s="1"/>
  <c r="K30" i="35"/>
  <c r="M30" i="35" s="1"/>
  <c r="N30" i="35" s="1"/>
  <c r="K31" i="35"/>
  <c r="L31" i="35" s="1"/>
  <c r="K32" i="35"/>
  <c r="M32" i="35" s="1"/>
  <c r="N32" i="35" s="1"/>
  <c r="K33" i="35"/>
  <c r="L33" i="35" s="1"/>
  <c r="K34" i="35"/>
  <c r="M34" i="35" s="1"/>
  <c r="N34" i="35" s="1"/>
  <c r="K35" i="35"/>
  <c r="M35" i="35" s="1"/>
  <c r="N35" i="35" s="1"/>
  <c r="K36" i="35"/>
  <c r="M36" i="35" s="1"/>
  <c r="N36" i="35" s="1"/>
  <c r="S9" i="35"/>
  <c r="S10" i="35"/>
  <c r="S11" i="35"/>
  <c r="S12" i="35"/>
  <c r="S13" i="35"/>
  <c r="S17" i="35"/>
  <c r="S18" i="35"/>
  <c r="S19" i="35"/>
  <c r="S20" i="35"/>
  <c r="S21" i="35"/>
  <c r="S22" i="35"/>
  <c r="S23" i="35"/>
  <c r="S24" i="35"/>
  <c r="S25" i="35"/>
  <c r="S26" i="35"/>
  <c r="S27" i="35"/>
  <c r="S28" i="35"/>
  <c r="S29" i="35"/>
  <c r="S30" i="35"/>
  <c r="S31" i="35"/>
  <c r="S33" i="35"/>
  <c r="S34" i="35"/>
  <c r="U34" i="35" s="1"/>
  <c r="S35" i="35"/>
  <c r="S36" i="35"/>
  <c r="K9" i="35"/>
  <c r="M9" i="35" s="1"/>
  <c r="N9" i="35" s="1"/>
  <c r="K18" i="35"/>
  <c r="M18" i="35" s="1"/>
  <c r="N18" i="35" s="1"/>
  <c r="K21" i="35"/>
  <c r="M21" i="35" s="1"/>
  <c r="K24" i="35"/>
  <c r="M24" i="35" s="1"/>
  <c r="N24" i="35" s="1"/>
  <c r="K8" i="35"/>
  <c r="M8" i="35" s="1"/>
  <c r="K12" i="35"/>
  <c r="M12" i="35" s="1"/>
  <c r="N12" i="35" s="1"/>
  <c r="K13" i="35"/>
  <c r="L13" i="35" s="1"/>
  <c r="K10" i="35"/>
  <c r="M10" i="35" s="1"/>
  <c r="N10" i="35" s="1"/>
  <c r="K17" i="35"/>
  <c r="M17" i="35" s="1"/>
  <c r="N17" i="35" s="1"/>
  <c r="K20" i="35"/>
  <c r="M20" i="35" s="1"/>
  <c r="N20" i="35" s="1"/>
  <c r="K22" i="35"/>
  <c r="M22" i="35" s="1"/>
  <c r="N22" i="35" s="1"/>
  <c r="K14" i="35"/>
  <c r="M14" i="35" s="1"/>
  <c r="N14" i="35" s="1"/>
  <c r="K23" i="35"/>
  <c r="L23" i="35" s="1"/>
  <c r="K25" i="35"/>
  <c r="L25" i="35" s="1"/>
  <c r="M33" i="35"/>
  <c r="N33" i="35" s="1"/>
  <c r="L24" i="25"/>
  <c r="M24" i="25"/>
  <c r="M16" i="25"/>
  <c r="L16" i="25"/>
  <c r="L13" i="25"/>
  <c r="M13" i="25"/>
  <c r="L11" i="25"/>
  <c r="M11" i="25"/>
  <c r="L20" i="25"/>
  <c r="M20" i="25"/>
  <c r="M19" i="25"/>
  <c r="L19" i="25"/>
  <c r="L18" i="25"/>
  <c r="M18" i="25"/>
  <c r="M17" i="25"/>
  <c r="L17" i="25"/>
  <c r="L14" i="25"/>
  <c r="M14" i="25"/>
  <c r="L12" i="25"/>
  <c r="M12" i="25"/>
  <c r="L9" i="25"/>
  <c r="M9" i="25"/>
  <c r="L8" i="25"/>
  <c r="M8" i="25"/>
  <c r="M25" i="25"/>
  <c r="L25" i="25"/>
  <c r="L10" i="25"/>
  <c r="M10" i="25"/>
  <c r="L26" i="25"/>
  <c r="M26" i="25"/>
  <c r="L22" i="25"/>
  <c r="M22" i="25"/>
  <c r="T23" i="25"/>
  <c r="V23" i="25" s="1"/>
  <c r="M15" i="25"/>
  <c r="M21" i="25"/>
  <c r="L23" i="26"/>
  <c r="M23" i="26"/>
  <c r="N25" i="26"/>
  <c r="S25" i="26"/>
  <c r="M26" i="26"/>
  <c r="L26" i="26"/>
  <c r="M21" i="26"/>
  <c r="L21" i="26"/>
  <c r="S19" i="26"/>
  <c r="N19" i="26"/>
  <c r="M9" i="26"/>
  <c r="L9" i="26"/>
  <c r="M10" i="26"/>
  <c r="L10" i="26"/>
  <c r="L15" i="26"/>
  <c r="M15" i="26"/>
  <c r="M16" i="26"/>
  <c r="L16" i="26"/>
  <c r="L17" i="26"/>
  <c r="M17" i="26"/>
  <c r="L18" i="26"/>
  <c r="M18" i="26"/>
  <c r="L20" i="26"/>
  <c r="M20" i="26"/>
  <c r="M22" i="26"/>
  <c r="L22" i="26"/>
  <c r="S8" i="26"/>
  <c r="N8" i="26"/>
  <c r="L19" i="26"/>
  <c r="N12" i="29"/>
  <c r="S12" i="29"/>
  <c r="T27" i="29"/>
  <c r="V27" i="29" s="1"/>
  <c r="S9" i="29"/>
  <c r="N9" i="29"/>
  <c r="N33" i="29"/>
  <c r="S33" i="29"/>
  <c r="K10" i="29"/>
  <c r="M10" i="29" s="1"/>
  <c r="K16" i="29"/>
  <c r="L16" i="29" s="1"/>
  <c r="K21" i="29"/>
  <c r="S18" i="29"/>
  <c r="T18" i="29" s="1"/>
  <c r="V18" i="29" s="1"/>
  <c r="K8" i="29"/>
  <c r="M8" i="29" s="1"/>
  <c r="K15" i="29"/>
  <c r="K11" i="29"/>
  <c r="K19" i="29"/>
  <c r="L19" i="29" s="1"/>
  <c r="K24" i="29"/>
  <c r="S30" i="29"/>
  <c r="N30" i="29"/>
  <c r="L8" i="29"/>
  <c r="S32" i="29"/>
  <c r="N32" i="29"/>
  <c r="L10" i="29"/>
  <c r="M21" i="29"/>
  <c r="L21" i="29"/>
  <c r="N22" i="29"/>
  <c r="S22" i="29"/>
  <c r="M15" i="29"/>
  <c r="L15" i="29"/>
  <c r="M28" i="29"/>
  <c r="L28" i="29"/>
  <c r="M11" i="29"/>
  <c r="L11" i="29"/>
  <c r="M19" i="29"/>
  <c r="L25" i="29"/>
  <c r="M25" i="29"/>
  <c r="L24" i="29"/>
  <c r="M24" i="29"/>
  <c r="M9" i="31"/>
  <c r="L9" i="31"/>
  <c r="M11" i="31"/>
  <c r="L11" i="31"/>
  <c r="L10" i="31"/>
  <c r="M10" i="31"/>
  <c r="M12" i="31"/>
  <c r="N12" i="31" s="1"/>
  <c r="S12" i="31" s="1"/>
  <c r="L12" i="31"/>
  <c r="M13" i="31"/>
  <c r="N13" i="31" s="1"/>
  <c r="S13" i="31" s="1"/>
  <c r="L13" i="31"/>
  <c r="M15" i="31"/>
  <c r="L15" i="31"/>
  <c r="M16" i="31"/>
  <c r="L16" i="31"/>
  <c r="L17" i="31"/>
  <c r="M17" i="31"/>
  <c r="L18" i="31"/>
  <c r="M18" i="31"/>
  <c r="M22" i="31"/>
  <c r="L22" i="31"/>
  <c r="L23" i="31"/>
  <c r="M23" i="31"/>
  <c r="N23" i="31" s="1"/>
  <c r="S23" i="31" s="1"/>
  <c r="L26" i="31"/>
  <c r="M26" i="31"/>
  <c r="N26" i="31" s="1"/>
  <c r="S26" i="31" s="1"/>
  <c r="L30" i="31"/>
  <c r="M30" i="31"/>
  <c r="N30" i="31" s="1"/>
  <c r="S30" i="31" s="1"/>
  <c r="L33" i="31"/>
  <c r="M33" i="31"/>
  <c r="N33" i="31" s="1"/>
  <c r="S33" i="31" s="1"/>
  <c r="M36" i="31"/>
  <c r="N36" i="31" s="1"/>
  <c r="S36" i="31" s="1"/>
  <c r="L36" i="31"/>
  <c r="N25" i="31"/>
  <c r="S25" i="31"/>
  <c r="T28" i="31"/>
  <c r="V28" i="31" s="1"/>
  <c r="U28" i="31"/>
  <c r="S8" i="31"/>
  <c r="N8" i="31"/>
  <c r="S21" i="31"/>
  <c r="N21" i="31"/>
  <c r="N19" i="31"/>
  <c r="T34" i="31"/>
  <c r="V34" i="31" s="1"/>
  <c r="U34" i="31"/>
  <c r="M20" i="31"/>
  <c r="L20" i="31"/>
  <c r="M14" i="31"/>
  <c r="L14" i="31"/>
  <c r="L24" i="31"/>
  <c r="M24" i="31"/>
  <c r="L31" i="31"/>
  <c r="M31" i="31"/>
  <c r="L32" i="31"/>
  <c r="M32" i="31"/>
  <c r="N32" i="31" s="1"/>
  <c r="S32" i="31" s="1"/>
  <c r="M35" i="31"/>
  <c r="L19" i="31"/>
  <c r="S19" i="31" s="1"/>
  <c r="M29" i="31"/>
  <c r="N29" i="31" s="1"/>
  <c r="S29" i="31" s="1"/>
  <c r="M27" i="31"/>
  <c r="L8" i="31"/>
  <c r="K36" i="33"/>
  <c r="K8" i="33"/>
  <c r="M8" i="33" s="1"/>
  <c r="N8" i="33" s="1"/>
  <c r="K18" i="33"/>
  <c r="L18" i="33" s="1"/>
  <c r="S19" i="33"/>
  <c r="K22" i="33"/>
  <c r="L22" i="33" s="1"/>
  <c r="S22" i="33"/>
  <c r="S10" i="33"/>
  <c r="K11" i="33"/>
  <c r="L11" i="33" s="1"/>
  <c r="S11" i="33"/>
  <c r="S14" i="33"/>
  <c r="S15" i="33"/>
  <c r="S18" i="33"/>
  <c r="K21" i="33"/>
  <c r="M21" i="33" s="1"/>
  <c r="N21" i="33" s="1"/>
  <c r="K33" i="33"/>
  <c r="K10" i="33"/>
  <c r="M10" i="33" s="1"/>
  <c r="N10" i="33" s="1"/>
  <c r="K20" i="33"/>
  <c r="L20" i="33" s="1"/>
  <c r="S20" i="33"/>
  <c r="K26" i="33"/>
  <c r="M26" i="33" s="1"/>
  <c r="S28" i="33"/>
  <c r="S29" i="33"/>
  <c r="S30" i="33"/>
  <c r="S31" i="33"/>
  <c r="K32" i="33"/>
  <c r="M32" i="33" s="1"/>
  <c r="N32" i="33" s="1"/>
  <c r="S8" i="33"/>
  <c r="K19" i="33"/>
  <c r="L19" i="33" s="1"/>
  <c r="K24" i="33"/>
  <c r="M24" i="33" s="1"/>
  <c r="N24" i="33" s="1"/>
  <c r="S24" i="33"/>
  <c r="K28" i="33"/>
  <c r="K29" i="33"/>
  <c r="M29" i="33" s="1"/>
  <c r="K30" i="33"/>
  <c r="M30" i="33" s="1"/>
  <c r="N30" i="33" s="1"/>
  <c r="L36" i="33"/>
  <c r="M36" i="33"/>
  <c r="N36" i="33" s="1"/>
  <c r="L33" i="33"/>
  <c r="M33" i="33"/>
  <c r="N33" i="33" s="1"/>
  <c r="M20" i="33"/>
  <c r="N20" i="33" s="1"/>
  <c r="L28" i="33"/>
  <c r="M28" i="33"/>
  <c r="N28" i="33" s="1"/>
  <c r="L30" i="33"/>
  <c r="K13" i="33"/>
  <c r="M13" i="33" s="1"/>
  <c r="N13" i="33" s="1"/>
  <c r="K14" i="33"/>
  <c r="L14" i="33" s="1"/>
  <c r="K16" i="33"/>
  <c r="M16" i="33" s="1"/>
  <c r="N16" i="33" s="1"/>
  <c r="S16" i="33"/>
  <c r="K27" i="33"/>
  <c r="L27" i="33" s="1"/>
  <c r="K31" i="33"/>
  <c r="L31" i="33" s="1"/>
  <c r="K15" i="33"/>
  <c r="M15" i="33" s="1"/>
  <c r="N15" i="33" s="1"/>
  <c r="L8" i="33"/>
  <c r="M34" i="33"/>
  <c r="N34" i="33" s="1"/>
  <c r="S17" i="33"/>
  <c r="K23" i="33"/>
  <c r="L23" i="33" s="1"/>
  <c r="S23" i="33"/>
  <c r="S27" i="33"/>
  <c r="K9" i="33"/>
  <c r="M9" i="33" s="1"/>
  <c r="K12" i="33"/>
  <c r="L12" i="33" s="1"/>
  <c r="S9" i="33"/>
  <c r="S12" i="33"/>
  <c r="S13" i="33"/>
  <c r="K17" i="33"/>
  <c r="L17" i="33" s="1"/>
  <c r="K25" i="33"/>
  <c r="L25" i="33" s="1"/>
  <c r="S25" i="33"/>
  <c r="K35" i="33"/>
  <c r="L35" i="33" s="1"/>
  <c r="U8" i="33"/>
  <c r="W8" i="33" s="1"/>
  <c r="M11" i="33"/>
  <c r="L15" i="33"/>
  <c r="L16" i="33"/>
  <c r="M31" i="33"/>
  <c r="M35" i="33"/>
  <c r="L18" i="35" l="1"/>
  <c r="L30" i="37"/>
  <c r="L10" i="37"/>
  <c r="L20" i="37"/>
  <c r="M12" i="37"/>
  <c r="N12" i="37" s="1"/>
  <c r="M13" i="37"/>
  <c r="N13" i="37" s="1"/>
  <c r="L21" i="37"/>
  <c r="L9" i="37"/>
  <c r="M25" i="37"/>
  <c r="N25" i="37" s="1"/>
  <c r="L26" i="37"/>
  <c r="M34" i="37"/>
  <c r="N34" i="37" s="1"/>
  <c r="M35" i="37"/>
  <c r="N35" i="37" s="1"/>
  <c r="L17" i="37"/>
  <c r="N9" i="37"/>
  <c r="U9" i="37"/>
  <c r="W9" i="37" s="1"/>
  <c r="L23" i="37"/>
  <c r="L11" i="37"/>
  <c r="M29" i="37"/>
  <c r="N29" i="37" s="1"/>
  <c r="L32" i="37"/>
  <c r="L18" i="37"/>
  <c r="U18" i="37"/>
  <c r="W18" i="37" s="1"/>
  <c r="M28" i="37"/>
  <c r="N28" i="37" s="1"/>
  <c r="M31" i="37"/>
  <c r="N31" i="37" s="1"/>
  <c r="U26" i="37"/>
  <c r="W26" i="37" s="1"/>
  <c r="L24" i="37"/>
  <c r="M14" i="37"/>
  <c r="N14" i="37" s="1"/>
  <c r="N22" i="37"/>
  <c r="U22" i="37"/>
  <c r="N19" i="37"/>
  <c r="U19" i="37"/>
  <c r="W19" i="37" s="1"/>
  <c r="N33" i="37"/>
  <c r="U33" i="37"/>
  <c r="W33" i="37" s="1"/>
  <c r="M36" i="37"/>
  <c r="N36" i="37" s="1"/>
  <c r="L19" i="37"/>
  <c r="M8" i="37"/>
  <c r="L33" i="37"/>
  <c r="L22" i="37"/>
  <c r="U32" i="37"/>
  <c r="W32" i="37" s="1"/>
  <c r="U11" i="37"/>
  <c r="W11" i="37" s="1"/>
  <c r="U27" i="37"/>
  <c r="W27" i="37" s="1"/>
  <c r="U21" i="37"/>
  <c r="U23" i="37"/>
  <c r="W23" i="37" s="1"/>
  <c r="U24" i="37"/>
  <c r="U10" i="37"/>
  <c r="U17" i="37"/>
  <c r="U30" i="37"/>
  <c r="U20" i="37"/>
  <c r="U15" i="35"/>
  <c r="U30" i="35"/>
  <c r="W30" i="35" s="1"/>
  <c r="M14" i="33"/>
  <c r="N14" i="33" s="1"/>
  <c r="L32" i="33"/>
  <c r="M23" i="33"/>
  <c r="N23" i="33" s="1"/>
  <c r="L26" i="33"/>
  <c r="N16" i="35"/>
  <c r="U16" i="35"/>
  <c r="L30" i="35"/>
  <c r="M19" i="35"/>
  <c r="N19" i="35" s="1"/>
  <c r="L32" i="35"/>
  <c r="M11" i="35"/>
  <c r="N11" i="35" s="1"/>
  <c r="L24" i="35"/>
  <c r="L35" i="35"/>
  <c r="L28" i="35"/>
  <c r="L10" i="35"/>
  <c r="U10" i="35"/>
  <c r="W10" i="35" s="1"/>
  <c r="M29" i="35"/>
  <c r="N29" i="35" s="1"/>
  <c r="L9" i="35"/>
  <c r="M25" i="35"/>
  <c r="N25" i="35" s="1"/>
  <c r="M27" i="35"/>
  <c r="N27" i="35" s="1"/>
  <c r="L36" i="35"/>
  <c r="L17" i="35"/>
  <c r="L34" i="35"/>
  <c r="M13" i="35"/>
  <c r="N13" i="35" s="1"/>
  <c r="U22" i="35"/>
  <c r="W22" i="35" s="1"/>
  <c r="N21" i="35"/>
  <c r="U21" i="35"/>
  <c r="W21" i="35" s="1"/>
  <c r="L21" i="35"/>
  <c r="M31" i="35"/>
  <c r="N31" i="35" s="1"/>
  <c r="L20" i="35"/>
  <c r="U26" i="35"/>
  <c r="W26" i="35" s="1"/>
  <c r="U18" i="35"/>
  <c r="W18" i="35" s="1"/>
  <c r="L26" i="35"/>
  <c r="L22" i="35"/>
  <c r="U32" i="35"/>
  <c r="W32" i="35" s="1"/>
  <c r="W34" i="35"/>
  <c r="V34" i="35"/>
  <c r="X34" i="35" s="1"/>
  <c r="N8" i="35"/>
  <c r="U8" i="35"/>
  <c r="W8" i="35" s="1"/>
  <c r="L12" i="35"/>
  <c r="U33" i="35"/>
  <c r="W33" i="35" s="1"/>
  <c r="M23" i="35"/>
  <c r="N23" i="35" s="1"/>
  <c r="L14" i="35"/>
  <c r="L8" i="35"/>
  <c r="U9" i="35"/>
  <c r="U12" i="35"/>
  <c r="W12" i="35" s="1"/>
  <c r="V30" i="35"/>
  <c r="X30" i="35" s="1"/>
  <c r="U28" i="35"/>
  <c r="U14" i="35"/>
  <c r="U20" i="35"/>
  <c r="U24" i="35"/>
  <c r="U17" i="35"/>
  <c r="U36" i="35"/>
  <c r="U35" i="35"/>
  <c r="L21" i="33"/>
  <c r="M19" i="33"/>
  <c r="N19" i="33" s="1"/>
  <c r="L24" i="33"/>
  <c r="M18" i="33"/>
  <c r="N18" i="33" s="1"/>
  <c r="M22" i="33"/>
  <c r="S15" i="25"/>
  <c r="N15" i="25"/>
  <c r="N20" i="25"/>
  <c r="S20" i="25"/>
  <c r="N22" i="25"/>
  <c r="S22" i="25"/>
  <c r="N10" i="25"/>
  <c r="S10" i="25"/>
  <c r="S8" i="25"/>
  <c r="N8" i="25"/>
  <c r="S12" i="25"/>
  <c r="N12" i="25"/>
  <c r="N11" i="25"/>
  <c r="S11" i="25"/>
  <c r="N26" i="25"/>
  <c r="S26" i="25"/>
  <c r="S9" i="25"/>
  <c r="N9" i="25"/>
  <c r="N18" i="25"/>
  <c r="S18" i="25"/>
  <c r="S13" i="25"/>
  <c r="N13" i="25"/>
  <c r="S21" i="25"/>
  <c r="N21" i="25"/>
  <c r="N17" i="25"/>
  <c r="S17" i="25"/>
  <c r="N19" i="25"/>
  <c r="S19" i="25"/>
  <c r="S16" i="25"/>
  <c r="N16" i="25"/>
  <c r="N14" i="25"/>
  <c r="S14" i="25"/>
  <c r="S24" i="25"/>
  <c r="N24" i="25"/>
  <c r="N25" i="25"/>
  <c r="S25" i="25"/>
  <c r="S17" i="26"/>
  <c r="N17" i="26"/>
  <c r="S15" i="26"/>
  <c r="N15" i="26"/>
  <c r="U8" i="26"/>
  <c r="T8" i="26"/>
  <c r="V8" i="26" s="1"/>
  <c r="S9" i="26"/>
  <c r="N9" i="26"/>
  <c r="S21" i="26"/>
  <c r="N21" i="26"/>
  <c r="N18" i="26"/>
  <c r="S18" i="26"/>
  <c r="S23" i="26"/>
  <c r="N23" i="26"/>
  <c r="N20" i="26"/>
  <c r="S20" i="26"/>
  <c r="U25" i="26"/>
  <c r="T25" i="26"/>
  <c r="V25" i="26" s="1"/>
  <c r="N22" i="26"/>
  <c r="S22" i="26"/>
  <c r="N16" i="26"/>
  <c r="S16" i="26"/>
  <c r="N10" i="26"/>
  <c r="S10" i="26"/>
  <c r="T19" i="26"/>
  <c r="V19" i="26" s="1"/>
  <c r="U19" i="26"/>
  <c r="N26" i="26"/>
  <c r="S26" i="26"/>
  <c r="T12" i="29"/>
  <c r="V12" i="29" s="1"/>
  <c r="U12" i="29"/>
  <c r="U18" i="29"/>
  <c r="T33" i="29"/>
  <c r="V33" i="29" s="1"/>
  <c r="U33" i="29"/>
  <c r="M16" i="29"/>
  <c r="S16" i="29" s="1"/>
  <c r="U9" i="29"/>
  <c r="T9" i="29"/>
  <c r="V9" i="29" s="1"/>
  <c r="S15" i="29"/>
  <c r="N15" i="29"/>
  <c r="T32" i="29"/>
  <c r="V32" i="29" s="1"/>
  <c r="U32" i="29"/>
  <c r="T30" i="29"/>
  <c r="V30" i="29" s="1"/>
  <c r="U30" i="29"/>
  <c r="S24" i="29"/>
  <c r="N24" i="29"/>
  <c r="S19" i="29"/>
  <c r="N19" i="29"/>
  <c r="N28" i="29"/>
  <c r="S28" i="29"/>
  <c r="N11" i="29"/>
  <c r="S11" i="29"/>
  <c r="S21" i="29"/>
  <c r="N21" i="29"/>
  <c r="U22" i="29"/>
  <c r="T22" i="29"/>
  <c r="V22" i="29" s="1"/>
  <c r="S10" i="29"/>
  <c r="N10" i="29"/>
  <c r="N8" i="29"/>
  <c r="S8" i="29"/>
  <c r="N25" i="29"/>
  <c r="S25" i="29"/>
  <c r="N16" i="29"/>
  <c r="U19" i="31"/>
  <c r="T19" i="31"/>
  <c r="V19" i="31" s="1"/>
  <c r="T32" i="31"/>
  <c r="V32" i="31" s="1"/>
  <c r="U32" i="31"/>
  <c r="N24" i="31"/>
  <c r="S24" i="31"/>
  <c r="T25" i="31"/>
  <c r="V25" i="31" s="1"/>
  <c r="U25" i="31"/>
  <c r="T33" i="31"/>
  <c r="V33" i="31" s="1"/>
  <c r="U33" i="31"/>
  <c r="T26" i="31"/>
  <c r="V26" i="31" s="1"/>
  <c r="U26" i="31"/>
  <c r="N17" i="31"/>
  <c r="S17" i="31"/>
  <c r="S27" i="31"/>
  <c r="N27" i="31"/>
  <c r="U29" i="31"/>
  <c r="T29" i="31"/>
  <c r="V29" i="31" s="1"/>
  <c r="S20" i="31"/>
  <c r="N20" i="31"/>
  <c r="T8" i="31"/>
  <c r="V8" i="31" s="1"/>
  <c r="U8" i="31"/>
  <c r="N22" i="31"/>
  <c r="S22" i="31"/>
  <c r="N15" i="31"/>
  <c r="S15" i="31"/>
  <c r="T12" i="31"/>
  <c r="V12" i="31" s="1"/>
  <c r="U12" i="31"/>
  <c r="S11" i="31"/>
  <c r="N11" i="31"/>
  <c r="T30" i="31"/>
  <c r="V30" i="31" s="1"/>
  <c r="U30" i="31"/>
  <c r="S18" i="31"/>
  <c r="N18" i="31"/>
  <c r="N10" i="31"/>
  <c r="S10" i="31"/>
  <c r="N31" i="31"/>
  <c r="S31" i="31"/>
  <c r="T23" i="31"/>
  <c r="V23" i="31" s="1"/>
  <c r="U23" i="31"/>
  <c r="N35" i="31"/>
  <c r="S35" i="31"/>
  <c r="N14" i="31"/>
  <c r="S14" i="31"/>
  <c r="T21" i="31"/>
  <c r="V21" i="31" s="1"/>
  <c r="U21" i="31"/>
  <c r="T36" i="31"/>
  <c r="V36" i="31" s="1"/>
  <c r="U36" i="31"/>
  <c r="N16" i="31"/>
  <c r="S16" i="31"/>
  <c r="U13" i="31"/>
  <c r="T13" i="31"/>
  <c r="V13" i="31" s="1"/>
  <c r="N9" i="31"/>
  <c r="S9" i="31"/>
  <c r="L29" i="33"/>
  <c r="U24" i="33"/>
  <c r="V24" i="33" s="1"/>
  <c r="X24" i="33" s="1"/>
  <c r="U28" i="33"/>
  <c r="W28" i="33" s="1"/>
  <c r="U36" i="33"/>
  <c r="W36" i="33" s="1"/>
  <c r="U30" i="33"/>
  <c r="W30" i="33" s="1"/>
  <c r="U20" i="33"/>
  <c r="W20" i="33" s="1"/>
  <c r="L10" i="33"/>
  <c r="N29" i="33"/>
  <c r="U29" i="33"/>
  <c r="V29" i="33" s="1"/>
  <c r="X29" i="33" s="1"/>
  <c r="W24" i="33"/>
  <c r="U34" i="33"/>
  <c r="W34" i="33" s="1"/>
  <c r="M25" i="33"/>
  <c r="U21" i="33"/>
  <c r="W21" i="33" s="1"/>
  <c r="M17" i="33"/>
  <c r="N17" i="33" s="1"/>
  <c r="U14" i="33"/>
  <c r="L13" i="33"/>
  <c r="N9" i="33"/>
  <c r="U9" i="33"/>
  <c r="W9" i="33" s="1"/>
  <c r="U13" i="33"/>
  <c r="W13" i="33" s="1"/>
  <c r="W29" i="33"/>
  <c r="U10" i="33"/>
  <c r="M27" i="33"/>
  <c r="U15" i="33"/>
  <c r="M12" i="33"/>
  <c r="N12" i="33" s="1"/>
  <c r="L9" i="33"/>
  <c r="U18" i="33"/>
  <c r="U32" i="33"/>
  <c r="U23" i="33"/>
  <c r="W23" i="33" s="1"/>
  <c r="V30" i="33"/>
  <c r="X30" i="33" s="1"/>
  <c r="U33" i="33"/>
  <c r="N26" i="33"/>
  <c r="U26" i="33"/>
  <c r="U17" i="33"/>
  <c r="U11" i="33"/>
  <c r="N11" i="33"/>
  <c r="U35" i="33"/>
  <c r="N35" i="33"/>
  <c r="U19" i="33"/>
  <c r="U31" i="33"/>
  <c r="N31" i="33"/>
  <c r="U16" i="33"/>
  <c r="V20" i="33"/>
  <c r="X20" i="33" s="1"/>
  <c r="V8" i="33"/>
  <c r="X8" i="33" s="1"/>
  <c r="U35" i="37" l="1"/>
  <c r="W35" i="37" s="1"/>
  <c r="U25" i="37"/>
  <c r="W25" i="37" s="1"/>
  <c r="U13" i="37"/>
  <c r="U12" i="37"/>
  <c r="W12" i="37" s="1"/>
  <c r="V9" i="37"/>
  <c r="X9" i="37" s="1"/>
  <c r="U34" i="37"/>
  <c r="W34" i="37" s="1"/>
  <c r="V18" i="37"/>
  <c r="X18" i="37" s="1"/>
  <c r="U29" i="37"/>
  <c r="W29" i="37" s="1"/>
  <c r="U14" i="37"/>
  <c r="W14" i="37" s="1"/>
  <c r="V35" i="37"/>
  <c r="X35" i="37" s="1"/>
  <c r="V19" i="37"/>
  <c r="X19" i="37" s="1"/>
  <c r="U28" i="37"/>
  <c r="W28" i="37" s="1"/>
  <c r="V26" i="37"/>
  <c r="X26" i="37" s="1"/>
  <c r="U31" i="37"/>
  <c r="W31" i="37" s="1"/>
  <c r="U36" i="37"/>
  <c r="W36" i="37" s="1"/>
  <c r="V25" i="37"/>
  <c r="X25" i="37" s="1"/>
  <c r="V11" i="37"/>
  <c r="X11" i="37" s="1"/>
  <c r="V32" i="37"/>
  <c r="X32" i="37" s="1"/>
  <c r="N8" i="37"/>
  <c r="U8" i="37"/>
  <c r="V33" i="37"/>
  <c r="X33" i="37" s="1"/>
  <c r="W22" i="37"/>
  <c r="V22" i="37"/>
  <c r="X22" i="37" s="1"/>
  <c r="V23" i="37"/>
  <c r="X23" i="37" s="1"/>
  <c r="V27" i="37"/>
  <c r="X27" i="37" s="1"/>
  <c r="W21" i="37"/>
  <c r="V21" i="37"/>
  <c r="X21" i="37" s="1"/>
  <c r="W17" i="37"/>
  <c r="V17" i="37"/>
  <c r="X17" i="37" s="1"/>
  <c r="V34" i="37"/>
  <c r="X34" i="37" s="1"/>
  <c r="W20" i="37"/>
  <c r="V20" i="37"/>
  <c r="X20" i="37" s="1"/>
  <c r="W10" i="37"/>
  <c r="V10" i="37"/>
  <c r="X10" i="37" s="1"/>
  <c r="W13" i="37"/>
  <c r="V13" i="37"/>
  <c r="X13" i="37" s="1"/>
  <c r="W30" i="37"/>
  <c r="V30" i="37"/>
  <c r="X30" i="37" s="1"/>
  <c r="W24" i="37"/>
  <c r="V24" i="37"/>
  <c r="X24" i="37" s="1"/>
  <c r="U11" i="35"/>
  <c r="U19" i="35"/>
  <c r="W19" i="35" s="1"/>
  <c r="W15" i="35"/>
  <c r="V15" i="35"/>
  <c r="X15" i="35" s="1"/>
  <c r="V23" i="33"/>
  <c r="X23" i="33" s="1"/>
  <c r="V21" i="33"/>
  <c r="X21" i="33" s="1"/>
  <c r="V34" i="33"/>
  <c r="X34" i="33" s="1"/>
  <c r="V36" i="33"/>
  <c r="X36" i="33" s="1"/>
  <c r="U29" i="35"/>
  <c r="W29" i="35" s="1"/>
  <c r="W16" i="35"/>
  <c r="V16" i="35"/>
  <c r="X16" i="35" s="1"/>
  <c r="U13" i="35"/>
  <c r="W13" i="35" s="1"/>
  <c r="V10" i="35"/>
  <c r="X10" i="35" s="1"/>
  <c r="V26" i="35"/>
  <c r="X26" i="35" s="1"/>
  <c r="U27" i="35"/>
  <c r="W27" i="35" s="1"/>
  <c r="V22" i="35"/>
  <c r="X22" i="35" s="1"/>
  <c r="V32" i="35"/>
  <c r="X32" i="35" s="1"/>
  <c r="U23" i="35"/>
  <c r="W23" i="35" s="1"/>
  <c r="U25" i="35"/>
  <c r="V25" i="35" s="1"/>
  <c r="X25" i="35" s="1"/>
  <c r="V21" i="35"/>
  <c r="X21" i="35" s="1"/>
  <c r="V18" i="35"/>
  <c r="X18" i="35" s="1"/>
  <c r="U31" i="35"/>
  <c r="W31" i="35" s="1"/>
  <c r="V8" i="35"/>
  <c r="X8" i="35" s="1"/>
  <c r="V33" i="35"/>
  <c r="X33" i="35" s="1"/>
  <c r="V12" i="35"/>
  <c r="X12" i="35" s="1"/>
  <c r="W9" i="35"/>
  <c r="V9" i="35"/>
  <c r="X9" i="35" s="1"/>
  <c r="W14" i="35"/>
  <c r="V14" i="35"/>
  <c r="X14" i="35" s="1"/>
  <c r="W11" i="35"/>
  <c r="V11" i="35"/>
  <c r="X11" i="35" s="1"/>
  <c r="W35" i="35"/>
  <c r="V35" i="35"/>
  <c r="X35" i="35" s="1"/>
  <c r="W24" i="35"/>
  <c r="V24" i="35"/>
  <c r="X24" i="35" s="1"/>
  <c r="W20" i="35"/>
  <c r="V20" i="35"/>
  <c r="X20" i="35" s="1"/>
  <c r="W36" i="35"/>
  <c r="V36" i="35"/>
  <c r="X36" i="35" s="1"/>
  <c r="W17" i="35"/>
  <c r="V17" i="35"/>
  <c r="X17" i="35" s="1"/>
  <c r="W28" i="35"/>
  <c r="V28" i="35"/>
  <c r="X28" i="35" s="1"/>
  <c r="V28" i="33"/>
  <c r="X28" i="33" s="1"/>
  <c r="V9" i="33"/>
  <c r="X9" i="33" s="1"/>
  <c r="N22" i="33"/>
  <c r="U22" i="33"/>
  <c r="U25" i="25"/>
  <c r="T25" i="25"/>
  <c r="V25" i="25" s="1"/>
  <c r="U14" i="25"/>
  <c r="T14" i="25"/>
  <c r="V14" i="25" s="1"/>
  <c r="U19" i="25"/>
  <c r="T19" i="25"/>
  <c r="V19" i="25" s="1"/>
  <c r="T18" i="25"/>
  <c r="V18" i="25" s="1"/>
  <c r="U18" i="25"/>
  <c r="U26" i="25"/>
  <c r="T26" i="25"/>
  <c r="V26" i="25" s="1"/>
  <c r="T10" i="25"/>
  <c r="V10" i="25" s="1"/>
  <c r="U10" i="25"/>
  <c r="U20" i="25"/>
  <c r="T20" i="25"/>
  <c r="V20" i="25" s="1"/>
  <c r="U21" i="25"/>
  <c r="T21" i="25"/>
  <c r="V21" i="25" s="1"/>
  <c r="U12" i="25"/>
  <c r="T12" i="25"/>
  <c r="V12" i="25" s="1"/>
  <c r="T17" i="25"/>
  <c r="V17" i="25" s="1"/>
  <c r="U17" i="25"/>
  <c r="U11" i="25"/>
  <c r="T11" i="25"/>
  <c r="V11" i="25" s="1"/>
  <c r="T22" i="25"/>
  <c r="V22" i="25" s="1"/>
  <c r="U22" i="25"/>
  <c r="T24" i="25"/>
  <c r="V24" i="25" s="1"/>
  <c r="U24" i="25"/>
  <c r="U16" i="25"/>
  <c r="T16" i="25"/>
  <c r="V16" i="25" s="1"/>
  <c r="T13" i="25"/>
  <c r="V13" i="25" s="1"/>
  <c r="U13" i="25"/>
  <c r="T9" i="25"/>
  <c r="V9" i="25" s="1"/>
  <c r="U9" i="25"/>
  <c r="U8" i="25"/>
  <c r="T8" i="25"/>
  <c r="V8" i="25" s="1"/>
  <c r="T15" i="25"/>
  <c r="V15" i="25" s="1"/>
  <c r="U15" i="25"/>
  <c r="T26" i="26"/>
  <c r="V26" i="26" s="1"/>
  <c r="U26" i="26"/>
  <c r="T22" i="26"/>
  <c r="V22" i="26" s="1"/>
  <c r="U22" i="26"/>
  <c r="U18" i="26"/>
  <c r="T18" i="26"/>
  <c r="V18" i="26" s="1"/>
  <c r="T9" i="26"/>
  <c r="V9" i="26" s="1"/>
  <c r="U9" i="26"/>
  <c r="U16" i="26"/>
  <c r="T16" i="26"/>
  <c r="V16" i="26" s="1"/>
  <c r="U10" i="26"/>
  <c r="T10" i="26"/>
  <c r="V10" i="26" s="1"/>
  <c r="U20" i="26"/>
  <c r="T20" i="26"/>
  <c r="V20" i="26" s="1"/>
  <c r="T15" i="26"/>
  <c r="V15" i="26" s="1"/>
  <c r="U15" i="26"/>
  <c r="U23" i="26"/>
  <c r="T23" i="26"/>
  <c r="V23" i="26" s="1"/>
  <c r="T21" i="26"/>
  <c r="V21" i="26" s="1"/>
  <c r="U21" i="26"/>
  <c r="U17" i="26"/>
  <c r="T17" i="26"/>
  <c r="V17" i="26" s="1"/>
  <c r="U21" i="29"/>
  <c r="T21" i="29"/>
  <c r="V21" i="29" s="1"/>
  <c r="U24" i="29"/>
  <c r="T24" i="29"/>
  <c r="V24" i="29" s="1"/>
  <c r="U25" i="29"/>
  <c r="T25" i="29"/>
  <c r="V25" i="29" s="1"/>
  <c r="T28" i="29"/>
  <c r="V28" i="29" s="1"/>
  <c r="U28" i="29"/>
  <c r="U8" i="29"/>
  <c r="T8" i="29"/>
  <c r="V8" i="29" s="1"/>
  <c r="U10" i="29"/>
  <c r="T10" i="29"/>
  <c r="V10" i="29" s="1"/>
  <c r="T11" i="29"/>
  <c r="V11" i="29" s="1"/>
  <c r="U11" i="29"/>
  <c r="U16" i="29"/>
  <c r="T16" i="29"/>
  <c r="V16" i="29" s="1"/>
  <c r="U19" i="29"/>
  <c r="T19" i="29"/>
  <c r="V19" i="29" s="1"/>
  <c r="U15" i="29"/>
  <c r="T15" i="29"/>
  <c r="V15" i="29" s="1"/>
  <c r="T14" i="31"/>
  <c r="V14" i="31" s="1"/>
  <c r="U14" i="31"/>
  <c r="U10" i="31"/>
  <c r="T10" i="31"/>
  <c r="V10" i="31" s="1"/>
  <c r="T22" i="31"/>
  <c r="V22" i="31" s="1"/>
  <c r="U22" i="31"/>
  <c r="U27" i="31"/>
  <c r="T27" i="31"/>
  <c r="V27" i="31" s="1"/>
  <c r="U9" i="31"/>
  <c r="T9" i="31"/>
  <c r="V9" i="31" s="1"/>
  <c r="U35" i="31"/>
  <c r="T35" i="31"/>
  <c r="V35" i="31" s="1"/>
  <c r="U31" i="31"/>
  <c r="T31" i="31"/>
  <c r="V31" i="31" s="1"/>
  <c r="T15" i="31"/>
  <c r="V15" i="31" s="1"/>
  <c r="U15" i="31"/>
  <c r="U17" i="31"/>
  <c r="T17" i="31"/>
  <c r="V17" i="31" s="1"/>
  <c r="U24" i="31"/>
  <c r="T24" i="31"/>
  <c r="V24" i="31" s="1"/>
  <c r="U20" i="31"/>
  <c r="T20" i="31"/>
  <c r="V20" i="31" s="1"/>
  <c r="T16" i="31"/>
  <c r="V16" i="31" s="1"/>
  <c r="U16" i="31"/>
  <c r="U18" i="31"/>
  <c r="T18" i="31"/>
  <c r="V18" i="31" s="1"/>
  <c r="U11" i="31"/>
  <c r="T11" i="31"/>
  <c r="V11" i="31" s="1"/>
  <c r="N25" i="33"/>
  <c r="U25" i="33"/>
  <c r="W14" i="33"/>
  <c r="V14" i="33"/>
  <c r="X14" i="33" s="1"/>
  <c r="W18" i="33"/>
  <c r="V18" i="33"/>
  <c r="X18" i="33" s="1"/>
  <c r="N27" i="33"/>
  <c r="U27" i="33"/>
  <c r="W26" i="33"/>
  <c r="V26" i="33"/>
  <c r="X26" i="33" s="1"/>
  <c r="W10" i="33"/>
  <c r="V10" i="33"/>
  <c r="X10" i="33" s="1"/>
  <c r="V13" i="33"/>
  <c r="X13" i="33" s="1"/>
  <c r="W33" i="33"/>
  <c r="V33" i="33"/>
  <c r="X33" i="33" s="1"/>
  <c r="W32" i="33"/>
  <c r="V32" i="33"/>
  <c r="X32" i="33" s="1"/>
  <c r="W15" i="33"/>
  <c r="V15" i="33"/>
  <c r="X15" i="33" s="1"/>
  <c r="U12" i="33"/>
  <c r="W11" i="33"/>
  <c r="V11" i="33"/>
  <c r="X11" i="33" s="1"/>
  <c r="V19" i="33"/>
  <c r="X19" i="33" s="1"/>
  <c r="W19" i="33"/>
  <c r="V35" i="33"/>
  <c r="X35" i="33" s="1"/>
  <c r="W35" i="33"/>
  <c r="W16" i="33"/>
  <c r="V16" i="33"/>
  <c r="X16" i="33" s="1"/>
  <c r="W17" i="33"/>
  <c r="V17" i="33"/>
  <c r="X17" i="33" s="1"/>
  <c r="W31" i="33"/>
  <c r="V31" i="33"/>
  <c r="X31" i="33" s="1"/>
  <c r="V31" i="35" l="1"/>
  <c r="X31" i="35" s="1"/>
  <c r="V12" i="37"/>
  <c r="X12" i="37" s="1"/>
  <c r="V29" i="37"/>
  <c r="X29" i="37" s="1"/>
  <c r="V14" i="37"/>
  <c r="X14" i="37" s="1"/>
  <c r="V28" i="37"/>
  <c r="X28" i="37" s="1"/>
  <c r="V36" i="37"/>
  <c r="X36" i="37" s="1"/>
  <c r="V31" i="37"/>
  <c r="X31" i="37" s="1"/>
  <c r="W8" i="37"/>
  <c r="V8" i="37"/>
  <c r="X8" i="37" s="1"/>
  <c r="V27" i="35"/>
  <c r="X27" i="35" s="1"/>
  <c r="V29" i="35"/>
  <c r="X29" i="35" s="1"/>
  <c r="V19" i="35"/>
  <c r="X19" i="35" s="1"/>
  <c r="V13" i="35"/>
  <c r="X13" i="35" s="1"/>
  <c r="V23" i="35"/>
  <c r="X23" i="35" s="1"/>
  <c r="W25" i="35"/>
  <c r="W22" i="33"/>
  <c r="V22" i="33"/>
  <c r="X22" i="33" s="1"/>
  <c r="W25" i="33"/>
  <c r="V25" i="33"/>
  <c r="X25" i="33" s="1"/>
  <c r="W27" i="33"/>
  <c r="V27" i="33"/>
  <c r="X27" i="33" s="1"/>
  <c r="W12" i="33"/>
  <c r="V12" i="33"/>
  <c r="X12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T7" authorId="0" shapeId="0" xr:uid="{A2A9D042-E37F-6249-8346-B61EE696507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8" authorId="0" shapeId="0" xr:uid="{00000000-0006-0000-07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rates apply to all AGL market offers in this area</t>
        </r>
      </text>
    </comment>
    <comment ref="C8" authorId="0" shapeId="0" xr:uid="{00000000-0006-0000-07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8" authorId="0" shapeId="0" xr:uid="{00000000-0006-0000-07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Energy Australia's 7% discount offer</t>
        </r>
      </text>
    </comment>
    <comment ref="E8" authorId="0" shapeId="0" xr:uid="{00000000-0006-0000-07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I8" authorId="0" shapeId="0" xr:uid="{00000000-0006-0000-07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Advantage 5</t>
        </r>
      </text>
    </comment>
    <comment ref="J8" authorId="0" shapeId="0" xr:uid="{00000000-0006-0000-07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K8" authorId="0" shapeId="0" xr:uid="{00000000-0006-0000-07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Energy Australia's 7% discount offer</t>
        </r>
      </text>
    </comment>
    <comment ref="L8" authorId="0" shapeId="0" xr:uid="{00000000-0006-0000-07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H9" authorId="0" shapeId="0" xr:uid="{00000000-0006-0000-07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J9" authorId="0" shapeId="0" xr:uid="{00000000-0006-0000-07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the first 12 months</t>
        </r>
      </text>
    </comment>
    <comment ref="H10" authorId="0" shapeId="0" xr:uid="{00000000-0006-0000-07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H11" authorId="0" shapeId="0" xr:uid="{00000000-0006-0000-07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H12" authorId="0" shapeId="0" xr:uid="{00000000-0006-0000-07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A13" authorId="0" shapeId="0" xr:uid="{00000000-0006-0000-07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H13" authorId="0" shapeId="0" xr:uid="{00000000-0006-0000-07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H14" authorId="0" shapeId="0" xr:uid="{00000000-0006-0000-07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H16" authorId="0" shapeId="0" xr:uid="{00000000-0006-0000-07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H19" authorId="0" shapeId="0" xr:uid="{00000000-0006-0000-07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H20" authorId="0" shapeId="0" xr:uid="{00000000-0006-0000-07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H21" authorId="0" shapeId="0" xr:uid="{00000000-0006-0000-07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A22" authorId="0" shapeId="0" xr:uid="{00000000-0006-0000-0700-000015000000}">
      <text>
        <r>
          <rPr>
            <b/>
            <sz val="9"/>
            <color indexed="81"/>
            <rFont val="Verdana"/>
            <family val="2"/>
          </rPr>
          <t>Tamworth only</t>
        </r>
      </text>
    </comment>
    <comment ref="C22" authorId="0" shapeId="0" xr:uid="{00000000-0006-0000-0700-000016000000}">
      <text>
        <r>
          <rPr>
            <b/>
            <sz val="9"/>
            <color indexed="81"/>
            <rFont val="Verdana"/>
            <family val="2"/>
          </rPr>
          <t>Country Energy Home Gas Plan. Available 
in Tamworth only</t>
        </r>
      </text>
    </comment>
    <comment ref="H22" authorId="0" shapeId="0" xr:uid="{00000000-0006-0000-07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H23" authorId="0" shapeId="0" xr:uid="{00000000-0006-0000-07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H24" authorId="0" shapeId="0" xr:uid="{00000000-0006-0000-07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H26" authorId="0" shapeId="0" xr:uid="{00000000-0006-0000-07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A28" authorId="0" shapeId="0" xr:uid="{00000000-0006-0000-0700-00001B000000}">
      <text>
        <r>
          <rPr>
            <b/>
            <sz val="9"/>
            <color indexed="81"/>
            <rFont val="Verdana"/>
            <family val="2"/>
          </rPr>
          <t>Boorowa, Goulburn, Yass and Young only</t>
        </r>
      </text>
    </comment>
    <comment ref="C28" authorId="0" shapeId="0" xr:uid="{00000000-0006-0000-07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I28" authorId="0" shapeId="0" xr:uid="{00000000-0006-0000-07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H29" authorId="0" shapeId="0" xr:uid="{00000000-0006-0000-0700-00001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I29" authorId="0" shapeId="0" xr:uid="{00000000-0006-0000-07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the first 12 months</t>
        </r>
      </text>
    </comment>
    <comment ref="H30" authorId="0" shapeId="0" xr:uid="{00000000-0006-0000-0700-00002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H31" authorId="0" shapeId="0" xr:uid="{00000000-0006-0000-07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H32" authorId="0" shapeId="0" xr:uid="{00000000-0006-0000-0700-00002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A33" authorId="0" shapeId="0" xr:uid="{00000000-0006-0000-0700-00002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H33" authorId="0" shapeId="0" xr:uid="{00000000-0006-0000-0700-00002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H34" authorId="0" shapeId="0" xr:uid="{00000000-0006-0000-0700-00002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H36" authorId="0" shapeId="0" xr:uid="{00000000-0006-0000-0700-00002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I38" authorId="0" shapeId="0" xr:uid="{00000000-0006-0000-0700-00002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J38" authorId="0" shapeId="0" xr:uid="{00000000-0006-0000-0700-00002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A39" authorId="0" shapeId="0" xr:uid="{00000000-0006-0000-0700-000029000000}">
      <text>
        <r>
          <rPr>
            <b/>
            <sz val="9"/>
            <color indexed="81"/>
            <rFont val="Verdana"/>
            <family val="2"/>
          </rPr>
          <t>Albury, Jindera, Moama only</t>
        </r>
      </text>
    </comment>
    <comment ref="C39" authorId="0" shapeId="0" xr:uid="{00000000-0006-0000-0700-00002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E39" authorId="0" shapeId="0" xr:uid="{00000000-0006-0000-0700-00002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H39" authorId="0" shapeId="0" xr:uid="{00000000-0006-0000-0700-00002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I39" authorId="0" shapeId="0" xr:uid="{00000000-0006-0000-0700-00002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the first 12 months</t>
        </r>
      </text>
    </comment>
    <comment ref="H40" authorId="0" shapeId="0" xr:uid="{00000000-0006-0000-0700-00002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H41" authorId="0" shapeId="0" xr:uid="{00000000-0006-0000-0700-00002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H42" authorId="0" shapeId="0" xr:uid="{00000000-0006-0000-0700-00003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H43" authorId="0" shapeId="0" xr:uid="{00000000-0006-0000-0700-00003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H44" authorId="0" shapeId="0" xr:uid="{00000000-0006-0000-0700-00003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H46" authorId="0" shapeId="0" xr:uid="{00000000-0006-0000-0700-00003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I49" authorId="0" shapeId="0" xr:uid="{00000000-0006-0000-0700-00003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J49" authorId="0" shapeId="0" xr:uid="{00000000-0006-0000-0700-00003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H50" authorId="0" shapeId="0" xr:uid="{00000000-0006-0000-0700-00003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I50" authorId="0" shapeId="0" xr:uid="{00000000-0006-0000-0700-00003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the first 12 months</t>
        </r>
      </text>
    </comment>
    <comment ref="H51" authorId="0" shapeId="0" xr:uid="{00000000-0006-0000-0700-00003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A52" authorId="0" shapeId="0" xr:uid="{00000000-0006-0000-0700-000039000000}">
      <text>
        <r>
          <rPr>
            <b/>
            <sz val="9"/>
            <color indexed="81"/>
            <rFont val="Verdana"/>
            <family val="2"/>
          </rPr>
          <t>NSW Murray Valley Towns</t>
        </r>
      </text>
    </comment>
    <comment ref="C52" authorId="0" shapeId="0" xr:uid="{00000000-0006-0000-0700-00003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E52" authorId="0" shapeId="0" xr:uid="{00000000-0006-0000-0700-00003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H52" authorId="0" shapeId="0" xr:uid="{00000000-0006-0000-0700-00003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H53" authorId="0" shapeId="0" xr:uid="{00000000-0006-0000-0700-00003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H54" authorId="0" shapeId="0" xr:uid="{00000000-0006-0000-0700-00003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H55" authorId="0" shapeId="0" xr:uid="{00000000-0006-0000-0700-00003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H57" authorId="0" shapeId="0" xr:uid="{00000000-0006-0000-0700-00004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  <author>May Johnston</author>
  </authors>
  <commentList>
    <comment ref="E6" authorId="0" shapeId="0" xr:uid="{00000000-0006-0000-0A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Savers</t>
        </r>
      </text>
    </comment>
    <comment ref="F6" authorId="1" shapeId="0" xr:uid="{00000000-0006-0000-0A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G6" authorId="1" shapeId="0" xr:uid="{00000000-0006-0000-0A00-000003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H6" authorId="1" shapeId="0" xr:uid="{00000000-0006-0000-0A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I6" authorId="1" shapeId="0" xr:uid="{00000000-0006-0000-0A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Energu Saver</t>
        </r>
      </text>
    </comment>
    <comment ref="J6" authorId="0" shapeId="0" xr:uid="{00000000-0006-0000-0A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Freedom</t>
        </r>
      </text>
    </comment>
    <comment ref="K6" authorId="0" shapeId="0" xr:uid="{00000000-0006-0000-0A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 term offer</t>
        </r>
      </text>
    </comment>
    <comment ref="B7" authorId="1" shapeId="0" xr:uid="{00000000-0006-0000-0A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20.712 MJ per day</t>
        </r>
      </text>
    </comment>
    <comment ref="B8" authorId="1" shapeId="0" xr:uid="{00000000-0006-0000-0A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20.384 MJ per day MJ per day</t>
        </r>
      </text>
    </comment>
    <comment ref="E8" authorId="1" shapeId="0" xr:uid="{00000000-0006-0000-0A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F8" authorId="1" shapeId="0" xr:uid="{00000000-0006-0000-0A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G8" authorId="1" shapeId="0" xr:uid="{00000000-0006-0000-0A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H8" authorId="1" shapeId="0" xr:uid="{00000000-0006-0000-0A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I8" authorId="1" shapeId="0" xr:uid="{00000000-0006-0000-0A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J8" authorId="1" shapeId="0" xr:uid="{00000000-0006-0000-0A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K8" authorId="1" shapeId="0" xr:uid="{00000000-0006-0000-0A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B9" authorId="1" shapeId="0" xr:uid="{00000000-0006-0000-0A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 and tariff includes 2 more blocks that have not been included due to very high consumption threshold.</t>
        </r>
      </text>
    </comment>
    <comment ref="E9" authorId="1" shapeId="0" xr:uid="{00000000-0006-0000-0A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F9" authorId="1" shapeId="0" xr:uid="{00000000-0006-0000-0A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G9" authorId="1" shapeId="0" xr:uid="{00000000-0006-0000-0A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H9" authorId="1" shapeId="0" xr:uid="{00000000-0006-0000-0A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I9" authorId="1" shapeId="0" xr:uid="{00000000-0006-0000-0A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J9" authorId="1" shapeId="0" xr:uid="{00000000-0006-0000-0A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K9" authorId="1" shapeId="0" xr:uid="{00000000-0006-0000-0A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B10" authorId="0" shapeId="0" xr:uid="{00000000-0006-0000-0A00-00001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next 2654.794 MJ per day MJ per day and tariff includes 1 more block that has not been included due to very high consumption threshold.</t>
        </r>
      </text>
    </comment>
    <comment ref="E10" authorId="1" shapeId="0" xr:uid="{00000000-0006-0000-0A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  <comment ref="F10" authorId="1" shapeId="0" xr:uid="{00000000-0006-0000-0A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  <comment ref="G10" authorId="1" shapeId="0" xr:uid="{00000000-0006-0000-0A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  <comment ref="H10" authorId="1" shapeId="0" xr:uid="{00000000-0006-0000-0A00-00001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I10" authorId="1" shapeId="0" xr:uid="{00000000-0006-0000-0A00-00001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  <comment ref="J10" authorId="1" shapeId="0" xr:uid="{00000000-0006-0000-0A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  <comment ref="K10" authorId="1" shapeId="0" xr:uid="{00000000-0006-0000-0A00-00002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A15" authorId="1" shapeId="0" xr:uid="{00000000-0006-0000-0A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5" authorId="1" shapeId="0" xr:uid="{00000000-0006-0000-0A00-00002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</t>
        </r>
      </text>
    </comment>
    <comment ref="E18" authorId="0" shapeId="0" xr:uid="{00000000-0006-0000-0A00-00002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Savers</t>
        </r>
      </text>
    </comment>
    <comment ref="F18" authorId="1" shapeId="0" xr:uid="{00000000-0006-0000-0A00-00002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G18" authorId="1" shapeId="0" xr:uid="{00000000-0006-0000-0A00-000025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H18" authorId="1" shapeId="0" xr:uid="{00000000-0006-0000-0A00-00002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I18" authorId="1" shapeId="0" xr:uid="{00000000-0006-0000-0A00-00002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Energu Saver</t>
        </r>
      </text>
    </comment>
    <comment ref="J18" authorId="0" shapeId="0" xr:uid="{00000000-0006-0000-0A00-00002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Freedom</t>
        </r>
      </text>
    </comment>
    <comment ref="K18" authorId="0" shapeId="0" xr:uid="{00000000-0006-0000-0A00-00002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 term offer</t>
        </r>
      </text>
    </comment>
    <comment ref="B19" authorId="1" shapeId="0" xr:uid="{00000000-0006-0000-0A00-00002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20" authorId="1" shapeId="0" xr:uid="{00000000-0006-0000-0A00-00002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1" shapeId="0" xr:uid="{00000000-0006-0000-0A00-00002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1" shapeId="0" xr:uid="{00000000-0006-0000-0A00-00002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1" shapeId="0" xr:uid="{00000000-0006-0000-0A00-00002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J23" authorId="0" shapeId="0" xr:uid="{00000000-0006-0000-0A00-00002F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Fact sheet does not mention LPF</t>
        </r>
      </text>
    </comment>
    <comment ref="B24" authorId="1" shapeId="0" xr:uid="{00000000-0006-0000-0A00-00003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0B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" authorId="0" shapeId="0" xr:uid="{00000000-0006-0000-0B00-000002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F8" authorId="0" shapeId="0" xr:uid="{00000000-0006-0000-0B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G8" authorId="0" shapeId="0" xr:uid="{00000000-0006-0000-0B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F9" authorId="0" shapeId="0" xr:uid="{00000000-0006-0000-0B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G9" authorId="0" shapeId="0" xr:uid="{00000000-0006-0000-0B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F10" authorId="0" shapeId="0" xr:uid="{00000000-0006-0000-0B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  <comment ref="G10" authorId="0" shapeId="0" xr:uid="{00000000-0006-0000-0B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  <comment ref="A15" authorId="0" shapeId="0" xr:uid="{00000000-0006-0000-0B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8" authorId="0" shapeId="0" xr:uid="{00000000-0006-0000-0B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18" authorId="0" shapeId="0" xr:uid="{00000000-0006-0000-0B00-00000B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B19" authorId="0" shapeId="0" xr:uid="{00000000-0006-0000-0B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20" authorId="0" shapeId="0" xr:uid="{00000000-0006-0000-0B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0B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0" shapeId="0" xr:uid="{00000000-0006-0000-0B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0B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0B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0C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6" authorId="0" shapeId="0" xr:uid="{00000000-0006-0000-0C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Flexi Saver</t>
        </r>
      </text>
    </comment>
    <comment ref="F9" authorId="0" shapeId="0" xr:uid="{00000000-0006-0000-0C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100 MJ per day</t>
        </r>
      </text>
    </comment>
    <comment ref="F10" authorId="1" shapeId="0" xr:uid="{00000000-0006-0000-0C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nest 100Mj per day (6000Mj + 6000Mj)</t>
        </r>
      </text>
    </comment>
    <comment ref="F11" authorId="1" shapeId="0" xr:uid="{00000000-0006-0000-0C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stateds next 1200Mj per day (12,000Mj + 73,000Mj)</t>
        </r>
      </text>
    </comment>
    <comment ref="E24" authorId="0" shapeId="0" xr:uid="{00000000-0006-0000-0C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24" authorId="0" shapeId="0" xr:uid="{00000000-0006-0000-0C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Flexi Saver</t>
        </r>
      </text>
    </comment>
    <comment ref="F27" authorId="0" shapeId="0" xr:uid="{00000000-0006-0000-0C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100 MJ per day</t>
        </r>
      </text>
    </comment>
    <comment ref="F28" authorId="1" shapeId="0" xr:uid="{00000000-0006-0000-0C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nest 100Mj per day (6000Mj + 6000Mj)</t>
        </r>
      </text>
    </comment>
    <comment ref="F29" authorId="1" shapeId="0" xr:uid="{00000000-0006-0000-0C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stateds next 1200Mj per day (12,000Mj + 73,000Mj)</t>
        </r>
      </text>
    </comment>
    <comment ref="E42" authorId="0" shapeId="0" xr:uid="{00000000-0006-0000-0C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42" authorId="0" shapeId="0" xr:uid="{00000000-0006-0000-0C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48" authorId="0" shapeId="0" xr:uid="{00000000-0006-0000-0C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48" authorId="0" shapeId="0" xr:uid="{00000000-0006-0000-0C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54" authorId="0" shapeId="0" xr:uid="{00000000-0006-0000-0C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54" authorId="0" shapeId="0" xr:uid="{00000000-0006-0000-0C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60" authorId="0" shapeId="0" xr:uid="{00000000-0006-0000-0C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60" authorId="0" shapeId="0" xr:uid="{00000000-0006-0000-0C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66" authorId="0" shapeId="0" xr:uid="{00000000-0006-0000-0C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66" authorId="0" shapeId="0" xr:uid="{00000000-0006-0000-0C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70" authorId="0" shapeId="0" xr:uid="{00000000-0006-0000-0C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70" authorId="0" shapeId="0" xr:uid="{00000000-0006-0000-0C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Flexi Saver</t>
        </r>
      </text>
    </comment>
    <comment ref="B71" authorId="0" shapeId="0" xr:uid="{00000000-0006-0000-0C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72" authorId="0" shapeId="0" xr:uid="{00000000-0006-0000-0C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73" authorId="0" shapeId="0" xr:uid="{00000000-0006-0000-0C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74" authorId="0" shapeId="0" xr:uid="{00000000-0006-0000-0C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75" authorId="0" shapeId="0" xr:uid="{00000000-0006-0000-0C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76" authorId="0" shapeId="0" xr:uid="{00000000-0006-0000-0C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F6" authorId="0" shapeId="0" xr:uid="{00000000-0006-0000-0D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G6" authorId="0" shapeId="0" xr:uid="{00000000-0006-0000-0D00-000002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H6" authorId="0" shapeId="0" xr:uid="{00000000-0006-0000-0D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B7" authorId="0" shapeId="0" xr:uid="{00000000-0006-0000-0D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B8" authorId="0" shapeId="0" xr:uid="{00000000-0006-0000-0D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</t>
        </r>
      </text>
    </comment>
    <comment ref="E8" authorId="0" shapeId="0" xr:uid="{00000000-0006-0000-0D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F8" authorId="0" shapeId="0" xr:uid="{00000000-0006-0000-0D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G8" authorId="0" shapeId="0" xr:uid="{00000000-0006-0000-0D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H8" authorId="0" shapeId="0" xr:uid="{00000000-0006-0000-0D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B9" authorId="0" shapeId="0" xr:uid="{00000000-0006-0000-0D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E9" authorId="0" shapeId="0" xr:uid="{00000000-0006-0000-0D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F9" authorId="0" shapeId="0" xr:uid="{00000000-0006-0000-0D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G9" authorId="0" shapeId="0" xr:uid="{00000000-0006-0000-0D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H9" authorId="0" shapeId="0" xr:uid="{00000000-0006-0000-0D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0D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F10" authorId="0" shapeId="0" xr:uid="{00000000-0006-0000-0D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G10" authorId="0" shapeId="0" xr:uid="{00000000-0006-0000-0D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H10" authorId="0" shapeId="0" xr:uid="{00000000-0006-0000-0D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A15" authorId="0" shapeId="0" xr:uid="{00000000-0006-0000-0D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5" authorId="0" shapeId="0" xr:uid="{00000000-0006-0000-0D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F18" authorId="0" shapeId="0" xr:uid="{00000000-0006-0000-0D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G18" authorId="0" shapeId="0" xr:uid="{00000000-0006-0000-0D00-000016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H18" authorId="0" shapeId="0" xr:uid="{00000000-0006-0000-0D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B19" authorId="0" shapeId="0" xr:uid="{00000000-0006-0000-0D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20" authorId="0" shapeId="0" xr:uid="{00000000-0006-0000-0D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0D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0" shapeId="0" xr:uid="{00000000-0006-0000-0D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0D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0D00-00001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24" authorId="1" shapeId="0" xr:uid="{00000000-0006-0000-0D00-00001E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2% off usage if paid by Direct Debit</t>
        </r>
      </text>
    </comment>
    <comment ref="F24" authorId="1" shapeId="0" xr:uid="{00000000-0006-0000-0D00-00001F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1% off usage if paid by Direct Debit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0E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" authorId="0" shapeId="0" xr:uid="{00000000-0006-0000-0E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G6" authorId="1" shapeId="0" xr:uid="{00000000-0006-0000-0E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F8" authorId="0" shapeId="0" xr:uid="{00000000-0006-0000-0E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G8" authorId="0" shapeId="0" xr:uid="{00000000-0006-0000-0E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F9" authorId="0" shapeId="0" xr:uid="{00000000-0006-0000-0E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G9" authorId="0" shapeId="0" xr:uid="{00000000-0006-0000-0E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F10" authorId="0" shapeId="0" xr:uid="{00000000-0006-0000-0E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G10" authorId="0" shapeId="0" xr:uid="{00000000-0006-0000-0E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A15" authorId="0" shapeId="0" xr:uid="{00000000-0006-0000-0E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8" authorId="0" shapeId="0" xr:uid="{00000000-0006-0000-0E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18" authorId="0" shapeId="0" xr:uid="{00000000-0006-0000-0E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G18" authorId="1" shapeId="0" xr:uid="{00000000-0006-0000-0E00-00000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B19" authorId="0" shapeId="0" xr:uid="{00000000-0006-0000-0E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20" authorId="0" shapeId="0" xr:uid="{00000000-0006-0000-0E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0E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G21" authorId="1" shapeId="0" xr:uid="{00000000-0006-0000-0E00-00001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$50 per service (gas and electricity)</t>
        </r>
      </text>
    </comment>
    <comment ref="B22" authorId="0" shapeId="0" xr:uid="{00000000-0006-0000-0E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0E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0E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G24" authorId="1" shapeId="0" xr:uid="{00000000-0006-0000-0E00-00001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Account establishment fee: $28.38
$100 in welcome credit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0F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" authorId="0" shapeId="0" xr:uid="{00000000-0006-0000-0F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F9" authorId="0" shapeId="0" xr:uid="{00000000-0006-0000-0F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100 MJ per day</t>
        </r>
      </text>
    </comment>
    <comment ref="F10" authorId="1" shapeId="0" xr:uid="{00000000-0006-0000-0F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nest 100Mj per day (6000Mj + 6000Mj)</t>
        </r>
      </text>
    </comment>
    <comment ref="F11" authorId="1" shapeId="0" xr:uid="{00000000-0006-0000-0F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stateds next 1200Mj per day (12,000Mj + 73,000Mj)</t>
        </r>
      </text>
    </comment>
    <comment ref="E24" authorId="0" shapeId="0" xr:uid="{00000000-0006-0000-0F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24" authorId="0" shapeId="0" xr:uid="{00000000-0006-0000-0F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F27" authorId="0" shapeId="0" xr:uid="{00000000-0006-0000-0F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100 MJ per day</t>
        </r>
      </text>
    </comment>
    <comment ref="F28" authorId="1" shapeId="0" xr:uid="{00000000-0006-0000-0F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nest 100Mj per day (6000Mj + 6000Mj)</t>
        </r>
      </text>
    </comment>
    <comment ref="F29" authorId="1" shapeId="0" xr:uid="{00000000-0006-0000-0F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stateds next 1200Mj per day (12,000Mj + 73,000Mj)</t>
        </r>
      </text>
    </comment>
    <comment ref="E42" authorId="0" shapeId="0" xr:uid="{00000000-0006-0000-0F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42" authorId="0" shapeId="0" xr:uid="{00000000-0006-0000-0F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48" authorId="0" shapeId="0" xr:uid="{00000000-0006-0000-0F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48" authorId="0" shapeId="0" xr:uid="{00000000-0006-0000-0F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54" authorId="0" shapeId="0" xr:uid="{00000000-0006-0000-0F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54" authorId="0" shapeId="0" xr:uid="{00000000-0006-0000-0F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60" authorId="0" shapeId="0" xr:uid="{00000000-0006-0000-0F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0" authorId="0" shapeId="0" xr:uid="{00000000-0006-0000-0F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66" authorId="0" shapeId="0" xr:uid="{00000000-0006-0000-0F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6" authorId="0" shapeId="0" xr:uid="{00000000-0006-0000-0F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70" authorId="0" shapeId="0" xr:uid="{00000000-0006-0000-0F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70" authorId="0" shapeId="0" xr:uid="{00000000-0006-0000-0F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B71" authorId="0" shapeId="0" xr:uid="{00000000-0006-0000-0F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72" authorId="0" shapeId="0" xr:uid="{00000000-0006-0000-0F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73" authorId="0" shapeId="0" xr:uid="{00000000-0006-0000-0F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74" authorId="0" shapeId="0" xr:uid="{00000000-0006-0000-0F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75" authorId="0" shapeId="0" xr:uid="{00000000-0006-0000-0F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76" authorId="0" shapeId="0" xr:uid="{00000000-0006-0000-0F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76" authorId="1" shapeId="0" xr:uid="{00000000-0006-0000-0F00-00001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1% off usage if paid by Direct Debit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0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F6" authorId="0" shapeId="0" xr:uid="{00000000-0006-0000-10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G6" authorId="0" shapeId="0" xr:uid="{00000000-0006-0000-1000-000003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H6" authorId="0" shapeId="0" xr:uid="{00000000-0006-0000-10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I6" authorId="0" shapeId="0" xr:uid="{00000000-0006-0000-10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B7" authorId="0" shapeId="0" xr:uid="{00000000-0006-0000-10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B8" authorId="0" shapeId="0" xr:uid="{00000000-0006-0000-10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</t>
        </r>
      </text>
    </comment>
    <comment ref="E8" authorId="0" shapeId="0" xr:uid="{00000000-0006-0000-10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F8" authorId="0" shapeId="0" xr:uid="{00000000-0006-0000-10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G8" authorId="0" shapeId="0" xr:uid="{00000000-0006-0000-10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H8" authorId="0" shapeId="0" xr:uid="{00000000-0006-0000-10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I8" authorId="0" shapeId="0" xr:uid="{00000000-0006-0000-10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B9" authorId="0" shapeId="0" xr:uid="{00000000-0006-0000-10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E9" authorId="0" shapeId="0" xr:uid="{00000000-0006-0000-10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F9" authorId="0" shapeId="0" xr:uid="{00000000-0006-0000-10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G9" authorId="0" shapeId="0" xr:uid="{00000000-0006-0000-10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H9" authorId="0" shapeId="0" xr:uid="{00000000-0006-0000-10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I9" authorId="0" shapeId="0" xr:uid="{00000000-0006-0000-10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10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F10" authorId="0" shapeId="0" xr:uid="{00000000-0006-0000-10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G10" authorId="0" shapeId="0" xr:uid="{00000000-0006-0000-10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H10" authorId="0" shapeId="0" xr:uid="{00000000-0006-0000-10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I10" authorId="0" shapeId="0" xr:uid="{00000000-0006-0000-10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A15" authorId="0" shapeId="0" xr:uid="{00000000-0006-0000-10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8" authorId="0" shapeId="0" xr:uid="{00000000-0006-0000-10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F18" authorId="0" shapeId="0" xr:uid="{00000000-0006-0000-10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G18" authorId="0" shapeId="0" xr:uid="{00000000-0006-0000-1000-00001B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H18" authorId="0" shapeId="0" xr:uid="{00000000-0006-0000-10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I18" authorId="0" shapeId="0" xr:uid="{00000000-0006-0000-1000-00001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B19" authorId="0" shapeId="0" xr:uid="{00000000-0006-0000-1000-00001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20" authorId="0" shapeId="0" xr:uid="{00000000-0006-0000-10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1000-00002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0" shapeId="0" xr:uid="{00000000-0006-0000-10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1000-00002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1000-00002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24" authorId="0" shapeId="0" xr:uid="{00000000-0006-0000-1000-00002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$75 AGL Shop Voucher and 2% direct debit discount off usage</t>
        </r>
      </text>
    </comment>
    <comment ref="F24" authorId="0" shapeId="0" xr:uid="{00000000-0006-0000-1000-00002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 and 1% off usage for dual fuel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1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" authorId="0" shapeId="0" xr:uid="{00000000-0006-0000-11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8" authorId="0" shapeId="0" xr:uid="{00000000-0006-0000-11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F8" authorId="0" shapeId="0" xr:uid="{00000000-0006-0000-11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E9" authorId="0" shapeId="0" xr:uid="{00000000-0006-0000-11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F9" authorId="0" shapeId="0" xr:uid="{00000000-0006-0000-11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11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F10" authorId="0" shapeId="0" xr:uid="{00000000-0006-0000-11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A15" authorId="0" shapeId="0" xr:uid="{00000000-0006-0000-11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8" authorId="0" shapeId="0" xr:uid="{00000000-0006-0000-11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18" authorId="0" shapeId="0" xr:uid="{00000000-0006-0000-11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B19" authorId="0" shapeId="0" xr:uid="{00000000-0006-0000-11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E19" authorId="0" shapeId="0" xr:uid="{00000000-0006-0000-11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12 months</t>
        </r>
      </text>
    </comment>
    <comment ref="B20" authorId="0" shapeId="0" xr:uid="{00000000-0006-0000-11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11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0" shapeId="0" xr:uid="{00000000-0006-0000-11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11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11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24" authorId="0" shapeId="0" xr:uid="{00000000-0006-0000-11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if signing up for direct debit and 1% off usage if dual fuel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12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" authorId="0" shapeId="0" xr:uid="{00000000-0006-0000-12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F9" authorId="0" shapeId="0" xr:uid="{00000000-0006-0000-12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100 MJ per day</t>
        </r>
      </text>
    </comment>
    <comment ref="F10" authorId="1" shapeId="0" xr:uid="{00000000-0006-0000-12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nest 100Mj per day (6000Mj + 6000Mj)</t>
        </r>
      </text>
    </comment>
    <comment ref="F11" authorId="1" shapeId="0" xr:uid="{00000000-0006-0000-12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stateds next 1200Mj per day (12,000Mj + 73,000Mj)</t>
        </r>
      </text>
    </comment>
    <comment ref="E24" authorId="0" shapeId="0" xr:uid="{00000000-0006-0000-12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24" authorId="0" shapeId="0" xr:uid="{00000000-0006-0000-12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F27" authorId="0" shapeId="0" xr:uid="{00000000-0006-0000-12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100 MJ per day</t>
        </r>
      </text>
    </comment>
    <comment ref="F28" authorId="1" shapeId="0" xr:uid="{00000000-0006-0000-12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nest 100Mj per day (6000Mj + 6000Mj)</t>
        </r>
      </text>
    </comment>
    <comment ref="F29" authorId="1" shapeId="0" xr:uid="{00000000-0006-0000-12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stateds next 1200Mj per day (12,000Mj + 73,000Mj)</t>
        </r>
      </text>
    </comment>
    <comment ref="E40" authorId="0" shapeId="0" xr:uid="{00000000-0006-0000-12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40" authorId="0" shapeId="0" xr:uid="{00000000-0006-0000-12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B41" authorId="0" shapeId="0" xr:uid="{00000000-0006-0000-12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42" authorId="0" shapeId="0" xr:uid="{00000000-0006-0000-12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43" authorId="0" shapeId="0" xr:uid="{00000000-0006-0000-12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44" authorId="0" shapeId="0" xr:uid="{00000000-0006-0000-12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45" authorId="0" shapeId="0" xr:uid="{00000000-0006-0000-12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46" authorId="0" shapeId="0" xr:uid="{00000000-0006-0000-12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46" authorId="0" shapeId="0" xr:uid="{00000000-0006-0000-12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 and 1% off usage for dual fuel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T7" authorId="0" shapeId="0" xr:uid="{4AD4DF8E-2115-EC44-BF27-494F1FFF9D2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3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Advantage 10</t>
        </r>
      </text>
    </comment>
    <comment ref="F6" authorId="0" shapeId="0" xr:uid="{00000000-0006-0000-13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G6" authorId="0" shapeId="0" xr:uid="{00000000-0006-0000-13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H6" authorId="0" shapeId="0" xr:uid="{00000000-0006-0000-1300-000004000000}">
      <text>
        <r>
          <rPr>
            <b/>
            <sz val="9"/>
            <color indexed="81"/>
            <rFont val="Verdana"/>
            <family val="2"/>
          </rPr>
          <t>May Johnston:
7% discount</t>
        </r>
      </text>
    </comment>
    <comment ref="I6" authorId="0" shapeId="0" xr:uid="{00000000-0006-0000-13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J6" authorId="0" shapeId="0" xr:uid="{00000000-0006-0000-13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</t>
        </r>
      </text>
    </comment>
    <comment ref="I7" authorId="0" shapeId="0" xr:uid="{00000000-0006-0000-13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60.274 MJ per day</t>
        </r>
      </text>
    </comment>
    <comment ref="E8" authorId="0" shapeId="0" xr:uid="{00000000-0006-0000-13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F8" authorId="0" shapeId="0" xr:uid="{00000000-0006-0000-13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G8" authorId="0" shapeId="0" xr:uid="{00000000-0006-0000-13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H8" authorId="0" shapeId="0" xr:uid="{00000000-0006-0000-13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J8" authorId="0" shapeId="0" xr:uid="{00000000-0006-0000-13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E9" authorId="0" shapeId="0" xr:uid="{00000000-0006-0000-13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F9" authorId="0" shapeId="0" xr:uid="{00000000-0006-0000-13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G9" authorId="0" shapeId="0" xr:uid="{00000000-0006-0000-13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H9" authorId="0" shapeId="0" xr:uid="{00000000-0006-0000-13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J9" authorId="0" shapeId="0" xr:uid="{00000000-0006-0000-13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13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F10" authorId="0" shapeId="0" xr:uid="{00000000-0006-0000-13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G10" authorId="0" shapeId="0" xr:uid="{00000000-0006-0000-13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H10" authorId="0" shapeId="0" xr:uid="{00000000-0006-0000-13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J10" authorId="0" shapeId="0" xr:uid="{00000000-0006-0000-13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A15" authorId="0" shapeId="0" xr:uid="{00000000-0006-0000-13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8" authorId="0" shapeId="0" xr:uid="{00000000-0006-0000-13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Advantage 10
Features taken from IPART site as no updated statement on website</t>
        </r>
      </text>
    </comment>
    <comment ref="F18" authorId="0" shapeId="0" xr:uid="{00000000-0006-0000-13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G18" authorId="0" shapeId="0" xr:uid="{00000000-0006-0000-13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H18" authorId="0" shapeId="0" xr:uid="{00000000-0006-0000-1300-00001B000000}">
      <text>
        <r>
          <rPr>
            <b/>
            <sz val="9"/>
            <color indexed="81"/>
            <rFont val="Verdana"/>
            <family val="2"/>
          </rPr>
          <t>May Johnston:
7% discount</t>
        </r>
      </text>
    </comment>
    <comment ref="I18" authorId="0" shapeId="0" xr:uid="{00000000-0006-0000-13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J18" authorId="0" shapeId="0" xr:uid="{00000000-0006-0000-1300-00001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
Features taken from IPART website as product information statement on Lumo website is for South Australia rather than NSW</t>
        </r>
      </text>
    </comment>
    <comment ref="B19" authorId="0" shapeId="0" xr:uid="{00000000-0006-0000-1300-00001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20" authorId="0" shapeId="0" xr:uid="{00000000-0006-0000-13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1300-00002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0" shapeId="0" xr:uid="{00000000-0006-0000-13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1300-00002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1300-00002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24" authorId="0" shapeId="0" xr:uid="{00000000-0006-0000-1300-00002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$50 AGL Shop Voucher </t>
        </r>
      </text>
    </comment>
    <comment ref="F24" authorId="0" shapeId="0" xr:uid="{00000000-0006-0000-1300-00002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 and 1% off usage for dual fuel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4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" authorId="0" shapeId="0" xr:uid="{00000000-0006-0000-14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B7" authorId="0" shapeId="0" xr:uid="{00000000-0006-0000-14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F7" authorId="0" shapeId="0" xr:uid="{00000000-0006-0000-14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60.274 Mj/day</t>
        </r>
      </text>
    </comment>
    <comment ref="B8" authorId="0" shapeId="0" xr:uid="{00000000-0006-0000-14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</t>
        </r>
      </text>
    </comment>
    <comment ref="B9" authorId="0" shapeId="0" xr:uid="{00000000-0006-0000-14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A15" authorId="0" shapeId="0" xr:uid="{00000000-0006-0000-14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8" authorId="0" shapeId="0" xr:uid="{00000000-0006-0000-14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18" authorId="0" shapeId="0" xr:uid="{00000000-0006-0000-14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B19" authorId="0" shapeId="0" xr:uid="{00000000-0006-0000-14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E19" authorId="0" shapeId="0" xr:uid="{00000000-0006-0000-14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12 months</t>
        </r>
      </text>
    </comment>
    <comment ref="B20" authorId="0" shapeId="0" xr:uid="{00000000-0006-0000-14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14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0" shapeId="0" xr:uid="{00000000-0006-0000-14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14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14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24" authorId="0" shapeId="0" xr:uid="{00000000-0006-0000-14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if signing up for direct debit and 1% off usage if dual fuel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5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" authorId="0" shapeId="0" xr:uid="{00000000-0006-0000-15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F9" authorId="0" shapeId="0" xr:uid="{00000000-0006-0000-15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65.753 MJ per day</t>
        </r>
      </text>
    </comment>
    <comment ref="E18" authorId="0" shapeId="0" xr:uid="{00000000-0006-0000-15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18" authorId="0" shapeId="0" xr:uid="{00000000-0006-0000-15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E25" authorId="0" shapeId="0" xr:uid="{00000000-0006-0000-15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25" authorId="0" shapeId="0" xr:uid="{00000000-0006-0000-15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B26" authorId="0" shapeId="0" xr:uid="{00000000-0006-0000-15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27" authorId="0" shapeId="0" xr:uid="{00000000-0006-0000-15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8" authorId="0" shapeId="0" xr:uid="{00000000-0006-0000-15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9" authorId="0" shapeId="0" xr:uid="{00000000-0006-0000-15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30" authorId="0" shapeId="0" xr:uid="{00000000-0006-0000-15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31" authorId="0" shapeId="0" xr:uid="{00000000-0006-0000-15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31" authorId="0" shapeId="0" xr:uid="{00000000-0006-0000-15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 and 1% off usage for dual fuel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600-000001000000}">
      <text>
        <r>
          <rPr>
            <b/>
            <sz val="9"/>
            <color indexed="81"/>
            <rFont val="Verdana"/>
            <family val="2"/>
          </rPr>
          <t xml:space="preserve">May Johnston:
</t>
        </r>
        <r>
          <rPr>
            <sz val="9"/>
            <color indexed="81"/>
            <rFont val="Verdana"/>
            <family val="2"/>
          </rPr>
          <t>Agl Advantage 5
These rates apply to all AGL market offers in this area</t>
        </r>
      </text>
    </comment>
    <comment ref="F6" authorId="0" shapeId="0" xr:uid="{00000000-0006-0000-16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G6" authorId="0" shapeId="0" xr:uid="{00000000-0006-0000-16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Energy Australia's 7% discount offer</t>
        </r>
      </text>
    </comment>
    <comment ref="H6" authorId="0" shapeId="0" xr:uid="{00000000-0006-0000-16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E7" authorId="0" shapeId="0" xr:uid="{00000000-0006-0000-16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F7" authorId="0" shapeId="0" xr:uid="{00000000-0006-0000-16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G7" authorId="0" shapeId="0" xr:uid="{00000000-0006-0000-16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H7" authorId="0" shapeId="0" xr:uid="{00000000-0006-0000-16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60.274 MJ per day</t>
        </r>
      </text>
    </comment>
    <comment ref="E8" authorId="0" shapeId="0" xr:uid="{00000000-0006-0000-16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</t>
        </r>
      </text>
    </comment>
    <comment ref="F8" authorId="0" shapeId="0" xr:uid="{00000000-0006-0000-16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</t>
        </r>
      </text>
    </comment>
    <comment ref="G8" authorId="0" shapeId="0" xr:uid="{00000000-0006-0000-16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</t>
        </r>
      </text>
    </comment>
    <comment ref="E9" authorId="0" shapeId="0" xr:uid="{00000000-0006-0000-16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F9" authorId="0" shapeId="0" xr:uid="{00000000-0006-0000-16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G9" authorId="0" shapeId="0" xr:uid="{00000000-0006-0000-16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A15" authorId="0" shapeId="0" xr:uid="{00000000-0006-0000-16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8" authorId="0" shapeId="0" xr:uid="{00000000-0006-0000-16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Advantage 5</t>
        </r>
      </text>
    </comment>
    <comment ref="F18" authorId="0" shapeId="0" xr:uid="{00000000-0006-0000-1600-00001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G18" authorId="0" shapeId="0" xr:uid="{00000000-0006-0000-16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Energy Australia's 7% discount offer</t>
        </r>
      </text>
    </comment>
    <comment ref="H18" authorId="0" shapeId="0" xr:uid="{00000000-0006-0000-16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B19" authorId="0" shapeId="0" xr:uid="{00000000-0006-0000-16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F19" authorId="0" shapeId="0" xr:uid="{00000000-0006-0000-16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the first 12 months</t>
        </r>
      </text>
    </comment>
    <comment ref="B20" authorId="0" shapeId="0" xr:uid="{00000000-0006-0000-16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16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0" shapeId="0" xr:uid="{00000000-0006-0000-16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16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16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B26" authorId="0" shapeId="0" xr:uid="{00000000-0006-0000-16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700-000001000000}">
      <text>
        <r>
          <rPr>
            <b/>
            <sz val="9"/>
            <color indexed="81"/>
            <rFont val="Verdana"/>
            <family val="2"/>
          </rPr>
          <t>Country Energy Home Gas Plan. Available 
in Tamworth only</t>
        </r>
      </text>
    </comment>
    <comment ref="B11" authorId="0" shapeId="0" xr:uid="{00000000-0006-0000-17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12" authorId="0" shapeId="0" xr:uid="{00000000-0006-0000-17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13" authorId="0" shapeId="0" xr:uid="{00000000-0006-0000-17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14" authorId="0" shapeId="0" xr:uid="{00000000-0006-0000-17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15" authorId="0" shapeId="0" xr:uid="{00000000-0006-0000-17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16" authorId="0" shapeId="0" xr:uid="{00000000-0006-0000-17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B18" authorId="0" shapeId="0" xr:uid="{00000000-0006-0000-17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8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B7" authorId="0" shapeId="0" xr:uid="{00000000-0006-0000-18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B8" authorId="0" shapeId="0" xr:uid="{00000000-0006-0000-18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</t>
        </r>
      </text>
    </comment>
    <comment ref="B9" authorId="0" shapeId="0" xr:uid="{00000000-0006-0000-18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A15" authorId="0" shapeId="0" xr:uid="{00000000-0006-0000-18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8" authorId="0" shapeId="0" xr:uid="{00000000-0006-0000-18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B19" authorId="0" shapeId="0" xr:uid="{00000000-0006-0000-18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E19" authorId="0" shapeId="0" xr:uid="{00000000-0006-0000-18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the first 12 months</t>
        </r>
      </text>
    </comment>
    <comment ref="B20" authorId="0" shapeId="0" xr:uid="{00000000-0006-0000-18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18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0" shapeId="0" xr:uid="{00000000-0006-0000-18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18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18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B26" authorId="0" shapeId="0" xr:uid="{00000000-0006-0000-18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9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" authorId="0" shapeId="0" xr:uid="{00000000-0006-0000-19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F9" authorId="0" shapeId="0" xr:uid="{00000000-0006-0000-19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65.753 MJ per day</t>
        </r>
      </text>
    </comment>
    <comment ref="E18" authorId="0" shapeId="0" xr:uid="{00000000-0006-0000-19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18" authorId="0" shapeId="0" xr:uid="{00000000-0006-0000-19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E25" authorId="0" shapeId="0" xr:uid="{00000000-0006-0000-19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F25" authorId="0" shapeId="0" xr:uid="{00000000-0006-0000-19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B26" authorId="0" shapeId="0" xr:uid="{00000000-0006-0000-19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E26" authorId="0" shapeId="0" xr:uid="{00000000-0006-0000-19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the first 12 months</t>
        </r>
      </text>
    </comment>
    <comment ref="B27" authorId="0" shapeId="0" xr:uid="{00000000-0006-0000-19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8" authorId="0" shapeId="0" xr:uid="{00000000-0006-0000-19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9" authorId="0" shapeId="0" xr:uid="{00000000-0006-0000-19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30" authorId="0" shapeId="0" xr:uid="{00000000-0006-0000-19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31" authorId="0" shapeId="0" xr:uid="{00000000-0006-0000-19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B33" authorId="0" shapeId="0" xr:uid="{00000000-0006-0000-19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T7" authorId="0" shapeId="0" xr:uid="{177E8DDF-24AA-6143-82E0-E760DA50857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T7" authorId="0" shapeId="0" xr:uid="{DA247C3F-0C6A-1047-AF2B-4C0424C9711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S12" authorId="0" shapeId="0" xr:uid="{B05906D8-3991-B34E-B189-C1C1982E484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12" authorId="0" shapeId="0" xr:uid="{DFE8FFE3-257F-BD43-92BD-51BF4ADB4D7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13" authorId="0" shapeId="0" xr:uid="{FD2BB23B-4CAE-AE42-9A92-C6BAF86CF05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13" authorId="0" shapeId="0" xr:uid="{6E2964B2-DE9B-CC42-8A2F-BDAF49F7191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23" authorId="0" shapeId="0" xr:uid="{DBC9C72E-CD73-864F-9227-F9B68689B20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23" authorId="0" shapeId="0" xr:uid="{B2393114-B46D-6A4F-9652-4AEA0B77A09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26" authorId="0" shapeId="0" xr:uid="{6EDC8018-C9D3-E844-B50B-2DC3DC9AB37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26" authorId="0" shapeId="0" xr:uid="{3186FC58-EA24-0E40-A981-8B483E26E9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28" authorId="0" shapeId="0" xr:uid="{B6EFCB40-182F-AD45-A6DE-1227046FE02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28" authorId="0" shapeId="0" xr:uid="{009104B5-70DE-C24C-8CF7-03BB00AC5D8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29" authorId="0" shapeId="0" xr:uid="{78D33740-4BF0-AD41-AAAB-6447ECBA5DF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29" authorId="0" shapeId="0" xr:uid="{B54D2FC8-6766-BD45-8B91-DF0894C63A0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30" authorId="0" shapeId="0" xr:uid="{0780BC86-5978-284F-8021-D963B3A405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30" authorId="0" shapeId="0" xr:uid="{5BD222BB-BE09-D949-B7EE-71713373C9C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32" authorId="0" shapeId="0" xr:uid="{95D1BFC5-856E-E647-A182-A95A583A22F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32" authorId="0" shapeId="0" xr:uid="{9561DE39-5CCE-7540-ADC8-4921E026EFA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33" authorId="0" shapeId="0" xr:uid="{DDFF0330-B79D-334C-ABB8-EDD1D2A1148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33" authorId="0" shapeId="0" xr:uid="{0085C423-1AF7-B34B-8A5D-9CB3F5AC2DA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34" authorId="0" shapeId="0" xr:uid="{F5778E69-7FB0-0A49-9AAA-0A39FE07E7F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34" authorId="0" shapeId="0" xr:uid="{D311F99E-7391-F44B-891B-B9728967B8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36" authorId="0" shapeId="0" xr:uid="{9CB751FD-A046-174A-AD14-3D93FE3FF3F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36" authorId="0" shapeId="0" xr:uid="{A3237B94-27BA-E645-9DDB-982DC1A4C2D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  <author>May Johnston</author>
  </authors>
  <commentList>
    <comment ref="B8" authorId="0" shapeId="0" xr:uid="{00000000-0006-0000-03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Savers</t>
        </r>
      </text>
    </comment>
    <comment ref="C8" authorId="1" shapeId="0" xr:uid="{00000000-0006-0000-03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8" authorId="1" shapeId="0" xr:uid="{00000000-0006-0000-0300-000003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E8" authorId="1" shapeId="0" xr:uid="{00000000-0006-0000-03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8" authorId="1" shapeId="0" xr:uid="{00000000-0006-0000-03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Energu Saver</t>
        </r>
      </text>
    </comment>
    <comment ref="H8" authorId="0" shapeId="0" xr:uid="{00000000-0006-0000-03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 term offer</t>
        </r>
      </text>
    </comment>
    <comment ref="A13" authorId="1" shapeId="0" xr:uid="{00000000-0006-0000-03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C19" authorId="1" shapeId="0" xr:uid="{00000000-0006-0000-03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19" authorId="1" shapeId="0" xr:uid="{00000000-0006-0000-0300-000009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E19" authorId="1" shapeId="0" xr:uid="{00000000-0006-0000-03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A24" authorId="1" shapeId="0" xr:uid="{00000000-0006-0000-03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C30" authorId="1" shapeId="0" xr:uid="{00000000-0006-0000-03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30" authorId="1" shapeId="0" xr:uid="{00000000-0006-0000-0300-00000D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C44" authorId="1" shapeId="0" xr:uid="{00000000-0006-0000-03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D44" authorId="1" shapeId="0" xr:uid="{00000000-0006-0000-0300-00000F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C58" authorId="1" shapeId="0" xr:uid="{00000000-0006-0000-03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C65" authorId="1" shapeId="0" xr:uid="{00000000-0006-0000-03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C72" authorId="1" shapeId="0" xr:uid="{00000000-0006-0000-03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C79" authorId="1" shapeId="0" xr:uid="{00000000-0006-0000-03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C86" authorId="1" shapeId="0" xr:uid="{00000000-0006-0000-03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B93" authorId="0" shapeId="0" xr:uid="{00000000-0006-0000-0300-00001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Savers</t>
        </r>
      </text>
    </comment>
    <comment ref="C93" authorId="1" shapeId="0" xr:uid="{00000000-0006-0000-03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D93" authorId="1" shapeId="0" xr:uid="{00000000-0006-0000-0300-000017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E93" authorId="1" shapeId="0" xr:uid="{00000000-0006-0000-03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93" authorId="1" shapeId="0" xr:uid="{00000000-0006-0000-03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Energu Saver</t>
        </r>
      </text>
    </comment>
    <comment ref="G93" authorId="0" shapeId="0" xr:uid="{00000000-0006-0000-0300-00001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Freedom</t>
        </r>
      </text>
    </comment>
    <comment ref="H93" authorId="0" shapeId="0" xr:uid="{00000000-0006-0000-0300-00001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 term offer</t>
        </r>
      </text>
    </comment>
    <comment ref="G98" authorId="0" shapeId="0" xr:uid="{00000000-0006-0000-0300-00001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Fact sheet does not mention LPF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B8" authorId="0" shapeId="0" xr:uid="{00000000-0006-0000-04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8" authorId="0" shapeId="0" xr:uid="{00000000-0006-0000-04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8" authorId="0" shapeId="0" xr:uid="{00000000-0006-0000-0400-000003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8" authorId="0" shapeId="0" xr:uid="{00000000-0006-0000-04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8" authorId="1" shapeId="0" xr:uid="{00000000-0006-0000-04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A13" authorId="0" shapeId="0" xr:uid="{00000000-0006-0000-04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B19" authorId="0" shapeId="0" xr:uid="{00000000-0006-0000-04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19" authorId="0" shapeId="0" xr:uid="{00000000-0006-0000-04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19" authorId="0" shapeId="0" xr:uid="{00000000-0006-0000-0400-000009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19" authorId="0" shapeId="0" xr:uid="{00000000-0006-0000-04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19" authorId="1" shapeId="0" xr:uid="{00000000-0006-0000-04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A24" authorId="0" shapeId="0" xr:uid="{00000000-0006-0000-04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B30" authorId="0" shapeId="0" xr:uid="{00000000-0006-0000-04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30" authorId="0" shapeId="0" xr:uid="{00000000-0006-0000-04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30" authorId="0" shapeId="0" xr:uid="{00000000-0006-0000-0400-00000F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30" authorId="0" shapeId="0" xr:uid="{00000000-0006-0000-04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30" authorId="1" shapeId="0" xr:uid="{00000000-0006-0000-0400-00001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B44" authorId="0" shapeId="0" xr:uid="{00000000-0006-0000-04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44" authorId="0" shapeId="0" xr:uid="{00000000-0006-0000-04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44" authorId="0" shapeId="0" xr:uid="{00000000-0006-0000-0400-000014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44" authorId="0" shapeId="0" xr:uid="{00000000-0006-0000-04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44" authorId="1" shapeId="0" xr:uid="{00000000-0006-0000-0400-00001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B58" authorId="0" shapeId="0" xr:uid="{00000000-0006-0000-04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58" authorId="0" shapeId="0" xr:uid="{00000000-0006-0000-04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58" authorId="0" shapeId="0" xr:uid="{00000000-0006-0000-0400-000019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58" authorId="0" shapeId="0" xr:uid="{00000000-0006-0000-04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58" authorId="1" shapeId="0" xr:uid="{00000000-0006-0000-0400-00001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B65" authorId="0" shapeId="0" xr:uid="{00000000-0006-0000-04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65" authorId="0" shapeId="0" xr:uid="{00000000-0006-0000-0400-00001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65" authorId="0" shapeId="0" xr:uid="{00000000-0006-0000-0400-00001E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65" authorId="0" shapeId="0" xr:uid="{00000000-0006-0000-04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65" authorId="1" shapeId="0" xr:uid="{00000000-0006-0000-0400-000020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B72" authorId="0" shapeId="0" xr:uid="{00000000-0006-0000-04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72" authorId="0" shapeId="0" xr:uid="{00000000-0006-0000-0400-00002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72" authorId="0" shapeId="0" xr:uid="{00000000-0006-0000-0400-000023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72" authorId="0" shapeId="0" xr:uid="{00000000-0006-0000-0400-00002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72" authorId="1" shapeId="0" xr:uid="{00000000-0006-0000-0400-00002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B79" authorId="0" shapeId="0" xr:uid="{00000000-0006-0000-0400-00002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79" authorId="0" shapeId="0" xr:uid="{00000000-0006-0000-0400-00002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79" authorId="0" shapeId="0" xr:uid="{00000000-0006-0000-0400-000028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79" authorId="0" shapeId="0" xr:uid="{00000000-0006-0000-0400-00002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79" authorId="1" shapeId="0" xr:uid="{00000000-0006-0000-0400-00002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B86" authorId="0" shapeId="0" xr:uid="{00000000-0006-0000-0400-00002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86" authorId="0" shapeId="0" xr:uid="{00000000-0006-0000-0400-00002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86" authorId="0" shapeId="0" xr:uid="{00000000-0006-0000-0400-00002D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86" authorId="0" shapeId="0" xr:uid="{00000000-0006-0000-0400-00002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86" authorId="1" shapeId="0" xr:uid="{00000000-0006-0000-0400-00002F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B93" authorId="0" shapeId="0" xr:uid="{00000000-0006-0000-0400-00003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93" authorId="0" shapeId="0" xr:uid="{00000000-0006-0000-0400-00003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93" authorId="0" shapeId="0" xr:uid="{00000000-0006-0000-0400-000032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93" authorId="0" shapeId="0" xr:uid="{00000000-0006-0000-0400-00003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93" authorId="1" shapeId="0" xr:uid="{00000000-0006-0000-0400-00003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A94" authorId="0" shapeId="0" xr:uid="{00000000-0006-0000-0400-00003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A95" authorId="0" shapeId="0" xr:uid="{00000000-0006-0000-0400-00003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A96" authorId="0" shapeId="0" xr:uid="{00000000-0006-0000-0400-00003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</t>
        </r>
      </text>
    </comment>
    <comment ref="F96" authorId="1" shapeId="0" xr:uid="{00000000-0006-0000-0400-00003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$50 per service (gas and electricity)</t>
        </r>
      </text>
    </comment>
    <comment ref="A98" authorId="0" shapeId="0" xr:uid="{00000000-0006-0000-0400-00003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A99" authorId="0" shapeId="0" xr:uid="{00000000-0006-0000-0400-00003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B99" authorId="1" shapeId="0" xr:uid="{00000000-0006-0000-0400-00003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2% off usage if paid by Direct Debit</t>
        </r>
      </text>
    </comment>
    <comment ref="C99" authorId="1" shapeId="0" xr:uid="{00000000-0006-0000-0400-00003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1% off usage if paid by Direct Debit</t>
        </r>
      </text>
    </comment>
    <comment ref="F99" authorId="1" shapeId="0" xr:uid="{00000000-0006-0000-0400-00003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Account establishment fee: $28.38
$100 in welcome credit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8" authorId="0" shapeId="0" xr:uid="{00000000-0006-0000-05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8" authorId="0" shapeId="0" xr:uid="{00000000-0006-0000-05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8" authorId="0" shapeId="0" xr:uid="{00000000-0006-0000-0500-000003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8" authorId="0" shapeId="0" xr:uid="{00000000-0006-0000-05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8" authorId="0" shapeId="0" xr:uid="{00000000-0006-0000-05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A13" authorId="0" shapeId="0" xr:uid="{00000000-0006-0000-05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A19" authorId="0" shapeId="0" xr:uid="{00000000-0006-0000-0500-000007000000}">
      <text>
        <r>
          <rPr>
            <b/>
            <sz val="9"/>
            <color indexed="81"/>
            <rFont val="Verdana"/>
            <family val="2"/>
          </rPr>
          <t>Boorowa, Goulburn, Yass and Young only</t>
        </r>
      </text>
    </comment>
    <comment ref="B19" authorId="0" shapeId="0" xr:uid="{00000000-0006-0000-05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19" authorId="0" shapeId="0" xr:uid="{00000000-0006-0000-05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19" authorId="0" shapeId="0" xr:uid="{00000000-0006-0000-0500-00000A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19" authorId="0" shapeId="0" xr:uid="{00000000-0006-0000-05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19" authorId="0" shapeId="0" xr:uid="{00000000-0006-0000-05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A24" authorId="0" shapeId="0" xr:uid="{00000000-0006-0000-05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A30" authorId="0" shapeId="0" xr:uid="{00000000-0006-0000-0500-00000E000000}">
      <text>
        <r>
          <rPr>
            <b/>
            <sz val="9"/>
            <color indexed="81"/>
            <rFont val="Verdana"/>
            <family val="2"/>
          </rPr>
          <t>Albury, Jindera, Moama only</t>
        </r>
      </text>
    </comment>
    <comment ref="B30" authorId="0" shapeId="0" xr:uid="{00000000-0006-0000-05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30" authorId="0" shapeId="0" xr:uid="{00000000-0006-0000-05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30" authorId="0" shapeId="0" xr:uid="{00000000-0006-0000-0500-000011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30" authorId="0" shapeId="0" xr:uid="{00000000-0006-0000-05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30" authorId="0" shapeId="0" xr:uid="{00000000-0006-0000-05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A44" authorId="0" shapeId="0" xr:uid="{00000000-0006-0000-0500-000014000000}">
      <text>
        <r>
          <rPr>
            <b/>
            <sz val="9"/>
            <color indexed="81"/>
            <rFont val="Verdana"/>
            <family val="2"/>
          </rPr>
          <t>NSW Murray Valley Towns</t>
        </r>
      </text>
    </comment>
    <comment ref="B44" authorId="0" shapeId="0" xr:uid="{00000000-0006-0000-05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44" authorId="0" shapeId="0" xr:uid="{00000000-0006-0000-05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44" authorId="0" shapeId="0" xr:uid="{00000000-0006-0000-0500-000017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44" authorId="0" shapeId="0" xr:uid="{00000000-0006-0000-05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44" authorId="0" shapeId="0" xr:uid="{00000000-0006-0000-05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B58" authorId="0" shapeId="0" xr:uid="{00000000-0006-0000-05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58" authorId="0" shapeId="0" xr:uid="{00000000-0006-0000-05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58" authorId="0" shapeId="0" xr:uid="{00000000-0006-0000-0500-00001C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58" authorId="0" shapeId="0" xr:uid="{00000000-0006-0000-0500-00001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58" authorId="0" shapeId="0" xr:uid="{00000000-0006-0000-0500-00001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A59" authorId="0" shapeId="0" xr:uid="{00000000-0006-0000-05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A60" authorId="0" shapeId="0" xr:uid="{00000000-0006-0000-0500-00002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A61" authorId="0" shapeId="0" xr:uid="{00000000-0006-0000-05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</t>
        </r>
      </text>
    </comment>
    <comment ref="A63" authorId="0" shapeId="0" xr:uid="{00000000-0006-0000-0500-00002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A64" authorId="0" shapeId="0" xr:uid="{00000000-0006-0000-0500-00002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B64" authorId="0" shapeId="0" xr:uid="{00000000-0006-0000-0500-00002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$75 AGL Shop Voucher and 2% direct debit discount off usage</t>
        </r>
      </text>
    </comment>
    <comment ref="C64" authorId="0" shapeId="0" xr:uid="{00000000-0006-0000-0500-00002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 and 1% off usage for dual fuel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8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Advantage 10</t>
        </r>
      </text>
    </comment>
    <comment ref="C8" authorId="0" shapeId="0" xr:uid="{00000000-0006-0000-06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8" authorId="0" shapeId="0" xr:uid="{00000000-0006-0000-06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E8" authorId="0" shapeId="0" xr:uid="{00000000-0006-0000-0600-000004000000}">
      <text>
        <r>
          <rPr>
            <b/>
            <sz val="9"/>
            <color indexed="81"/>
            <rFont val="Verdana"/>
            <family val="2"/>
          </rPr>
          <t>May Johnston:
7% discount</t>
        </r>
      </text>
    </comment>
    <comment ref="F8" authorId="0" shapeId="0" xr:uid="{00000000-0006-0000-06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G8" authorId="0" shapeId="0" xr:uid="{00000000-0006-0000-06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</t>
        </r>
      </text>
    </comment>
    <comment ref="A13" authorId="0" shapeId="0" xr:uid="{00000000-0006-0000-06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A19" authorId="0" shapeId="0" xr:uid="{00000000-0006-0000-0600-000008000000}">
      <text>
        <r>
          <rPr>
            <b/>
            <sz val="9"/>
            <color indexed="81"/>
            <rFont val="Verdana"/>
            <family val="2"/>
          </rPr>
          <t>Boorowa, Goulburn, Yass and Young only</t>
        </r>
      </text>
    </comment>
    <comment ref="C19" authorId="0" shapeId="0" xr:uid="{00000000-0006-0000-06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19" authorId="0" shapeId="0" xr:uid="{00000000-0006-0000-06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E19" authorId="0" shapeId="0" xr:uid="{00000000-0006-0000-0600-00000B000000}">
      <text>
        <r>
          <rPr>
            <b/>
            <sz val="9"/>
            <color indexed="81"/>
            <rFont val="Verdana"/>
            <family val="2"/>
          </rPr>
          <t>May Johnston:
7% discount</t>
        </r>
      </text>
    </comment>
    <comment ref="F19" authorId="0" shapeId="0" xr:uid="{00000000-0006-0000-06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G19" authorId="0" shapeId="0" xr:uid="{00000000-0006-0000-06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</t>
        </r>
      </text>
    </comment>
    <comment ref="A24" authorId="0" shapeId="0" xr:uid="{00000000-0006-0000-06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A30" authorId="0" shapeId="0" xr:uid="{00000000-0006-0000-0600-00000F000000}">
      <text>
        <r>
          <rPr>
            <b/>
            <sz val="9"/>
            <color indexed="81"/>
            <rFont val="Verdana"/>
            <family val="2"/>
          </rPr>
          <t>Albury, Jindera, Moama only</t>
        </r>
      </text>
    </comment>
    <comment ref="C30" authorId="0" shapeId="0" xr:uid="{00000000-0006-0000-06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30" authorId="0" shapeId="0" xr:uid="{00000000-0006-0000-06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E30" authorId="0" shapeId="0" xr:uid="{00000000-0006-0000-0600-000012000000}">
      <text>
        <r>
          <rPr>
            <b/>
            <sz val="9"/>
            <color indexed="81"/>
            <rFont val="Verdana"/>
            <family val="2"/>
          </rPr>
          <t>May Johnston:
7% discount</t>
        </r>
      </text>
    </comment>
    <comment ref="F30" authorId="0" shapeId="0" xr:uid="{00000000-0006-0000-06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G30" authorId="0" shapeId="0" xr:uid="{00000000-0006-0000-06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</t>
        </r>
      </text>
    </comment>
    <comment ref="A40" authorId="0" shapeId="0" xr:uid="{00000000-0006-0000-0600-000015000000}">
      <text>
        <r>
          <rPr>
            <b/>
            <sz val="9"/>
            <color indexed="81"/>
            <rFont val="Verdana"/>
            <family val="2"/>
          </rPr>
          <t>NSW Murray Valley Towns</t>
        </r>
      </text>
    </comment>
    <comment ref="C40" authorId="0" shapeId="0" xr:uid="{00000000-0006-0000-06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40" authorId="0" shapeId="0" xr:uid="{00000000-0006-0000-06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E40" authorId="0" shapeId="0" xr:uid="{00000000-0006-0000-0600-000018000000}">
      <text>
        <r>
          <rPr>
            <b/>
            <sz val="9"/>
            <color indexed="81"/>
            <rFont val="Verdana"/>
            <family val="2"/>
          </rPr>
          <t>May Johnston:
7% discount</t>
        </r>
      </text>
    </comment>
    <comment ref="F40" authorId="0" shapeId="0" xr:uid="{00000000-0006-0000-06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G40" authorId="0" shapeId="0" xr:uid="{00000000-0006-0000-06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</t>
        </r>
      </text>
    </comment>
    <comment ref="B48" authorId="0" shapeId="0" xr:uid="{00000000-0006-0000-06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Advantage 10
Features taken from IPART site as no updated statement on website</t>
        </r>
      </text>
    </comment>
    <comment ref="C48" authorId="0" shapeId="0" xr:uid="{00000000-0006-0000-06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48" authorId="0" shapeId="0" xr:uid="{00000000-0006-0000-0600-00001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E48" authorId="0" shapeId="0" xr:uid="{00000000-0006-0000-0600-00001E000000}">
      <text>
        <r>
          <rPr>
            <b/>
            <sz val="9"/>
            <color indexed="81"/>
            <rFont val="Verdana"/>
            <family val="2"/>
          </rPr>
          <t>May Johnston:
7% discount</t>
        </r>
      </text>
    </comment>
    <comment ref="F48" authorId="0" shapeId="0" xr:uid="{00000000-0006-0000-06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G48" authorId="0" shapeId="0" xr:uid="{00000000-0006-0000-0600-00002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
Features taken from IPART website as product information statement on Lumo website is for South Australia rather than NSW</t>
        </r>
      </text>
    </comment>
    <comment ref="A49" authorId="0" shapeId="0" xr:uid="{00000000-0006-0000-06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A50" authorId="0" shapeId="0" xr:uid="{00000000-0006-0000-0600-00002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A51" authorId="0" shapeId="0" xr:uid="{00000000-0006-0000-0600-00002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</t>
        </r>
      </text>
    </comment>
    <comment ref="A53" authorId="0" shapeId="0" xr:uid="{00000000-0006-0000-0600-00002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A54" authorId="0" shapeId="0" xr:uid="{00000000-0006-0000-0600-00002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B54" authorId="0" shapeId="0" xr:uid="{00000000-0006-0000-0600-00002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$50 AGL Shop Voucher </t>
        </r>
      </text>
    </comment>
    <comment ref="C54" authorId="0" shapeId="0" xr:uid="{00000000-0006-0000-0600-00002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 and 1% off usage for dual fuel</t>
        </r>
      </text>
    </comment>
  </commentList>
</comments>
</file>

<file path=xl/sharedStrings.xml><?xml version="1.0" encoding="utf-8"?>
<sst xmlns="http://schemas.openxmlformats.org/spreadsheetml/2006/main" count="6215" uniqueCount="836">
  <si>
    <t>Annual bill incl conditional discounts (EXC GST)</t>
    <phoneticPr fontId="11" type="noConversion"/>
  </si>
  <si>
    <t>Bi-mothly Off-peak bill 2nd block</t>
    <phoneticPr fontId="11" type="noConversion"/>
  </si>
  <si>
    <t>Bi-mothly Off-peak bill 3rd block</t>
    <phoneticPr fontId="11" type="noConversion"/>
  </si>
  <si>
    <t>ActewAGL 1</t>
    <phoneticPr fontId="11" type="noConversion"/>
  </si>
  <si>
    <t>Boroowa, Goulburn, Yass and Young</t>
    <phoneticPr fontId="11" type="noConversion"/>
  </si>
  <si>
    <t>ActewAGL</t>
    <phoneticPr fontId="11" type="noConversion"/>
  </si>
  <si>
    <t>ActewAGL</t>
    <phoneticPr fontId="11" type="noConversion"/>
  </si>
  <si>
    <t xml:space="preserve">Origin's seven areas </t>
    <phoneticPr fontId="11" type="noConversion"/>
  </si>
  <si>
    <t>Origin 1</t>
    <phoneticPr fontId="11" type="noConversion"/>
  </si>
  <si>
    <t>Origin 2</t>
    <phoneticPr fontId="11" type="noConversion"/>
  </si>
  <si>
    <t>Origin 3</t>
  </si>
  <si>
    <t>Origin 4</t>
  </si>
  <si>
    <t>Origin 5</t>
  </si>
  <si>
    <t>Tumut and Gundagai</t>
    <phoneticPr fontId="11" type="noConversion"/>
  </si>
  <si>
    <t>Temora, Holbrook, Henty, Culcairn and Walla Walla</t>
    <phoneticPr fontId="11" type="noConversion"/>
  </si>
  <si>
    <t>Origin 6</t>
    <phoneticPr fontId="11" type="noConversion"/>
  </si>
  <si>
    <t>Origin 7</t>
    <phoneticPr fontId="11" type="noConversion"/>
  </si>
  <si>
    <t>16% off usage</t>
    <phoneticPr fontId="11" type="noConversion"/>
  </si>
  <si>
    <t>no</t>
    <phoneticPr fontId="11" type="noConversion"/>
  </si>
  <si>
    <t>no</t>
    <phoneticPr fontId="11" type="noConversion"/>
  </si>
  <si>
    <t>no</t>
    <phoneticPr fontId="11" type="noConversion"/>
  </si>
  <si>
    <t>no</t>
    <phoneticPr fontId="11" type="noConversion"/>
  </si>
  <si>
    <t>no</t>
    <phoneticPr fontId="11" type="noConversion"/>
  </si>
  <si>
    <t>1 or 2 years</t>
    <phoneticPr fontId="11" type="noConversion"/>
  </si>
  <si>
    <t>$25 or $75</t>
    <phoneticPr fontId="11" type="noConversion"/>
  </si>
  <si>
    <t>16% off usage</t>
    <phoneticPr fontId="11" type="noConversion"/>
  </si>
  <si>
    <t>no</t>
    <phoneticPr fontId="11" type="noConversion"/>
  </si>
  <si>
    <t>yes</t>
    <phoneticPr fontId="11" type="noConversion"/>
  </si>
  <si>
    <t>Gas market offers</t>
    <phoneticPr fontId="11" type="noConversion"/>
  </si>
  <si>
    <t xml:space="preserve">St Vincent de Paul Society, Workbook 4: Gas market offer in NSW, post July 2012 </t>
    <phoneticPr fontId="11" type="noConversion"/>
  </si>
  <si>
    <t>If you would like to obtain information about energy offers available to you as a customer, go to AER’s "Energy Made Easy" website</t>
    <phoneticPr fontId="11" type="noConversion"/>
  </si>
  <si>
    <t>Wagga Wagga and Uranquity</t>
  </si>
  <si>
    <t>Tamworth</t>
  </si>
  <si>
    <t>Queanbeyan and Bundgendore</t>
  </si>
  <si>
    <t>July 2014</t>
    <phoneticPr fontId="11" type="noConversion"/>
  </si>
  <si>
    <t>Bill impacts for all gas zones post July 2014</t>
    <phoneticPr fontId="11" type="noConversion"/>
  </si>
  <si>
    <t xml:space="preserve">St Vincent de Paul Society, Workbook 4: Gas market offer in NSW, post July 2014 </t>
    <phoneticPr fontId="11" type="noConversion"/>
  </si>
  <si>
    <t>c/MJ 3rd block Off-peak</t>
    <phoneticPr fontId="11" type="noConversion"/>
  </si>
  <si>
    <t>Bi-mothly Peak bill 2nd block</t>
    <phoneticPr fontId="11" type="noConversion"/>
  </si>
  <si>
    <t>St Vincent de Paul Society, Workbook 4: Gas market offer in NSW</t>
    <phoneticPr fontId="11" type="noConversion"/>
  </si>
  <si>
    <t>Gas market offers post July 2015 (exc GST)</t>
    <phoneticPr fontId="11" type="noConversion"/>
  </si>
  <si>
    <t>St Vincent de Paul Society, Workbook 4: Gas market offer in NSW</t>
    <phoneticPr fontId="11" type="noConversion"/>
  </si>
  <si>
    <t>Bill impacts for all gas zones post July 2015</t>
    <phoneticPr fontId="11" type="noConversion"/>
  </si>
  <si>
    <t xml:space="preserve">without prior written permission from the St Vincent de Paul Society. </t>
  </si>
  <si>
    <t>Dodo</t>
    <phoneticPr fontId="11" type="noConversion"/>
  </si>
  <si>
    <t>20% off usage</t>
    <phoneticPr fontId="11" type="noConversion"/>
  </si>
  <si>
    <t>Origin (Tamworth)</t>
    <phoneticPr fontId="11" type="noConversion"/>
  </si>
  <si>
    <t>Origin (Wagga Wagga &amp; Uranquinty)</t>
    <phoneticPr fontId="11" type="noConversion"/>
  </si>
  <si>
    <t>Origin (Tumut &amp; Gundagai)</t>
    <phoneticPr fontId="11" type="noConversion"/>
  </si>
  <si>
    <t>Up to $50</t>
    <phoneticPr fontId="11" type="noConversion"/>
  </si>
  <si>
    <t>no</t>
    <phoneticPr fontId="11" type="noConversion"/>
  </si>
  <si>
    <t>na</t>
    <phoneticPr fontId="11" type="noConversion"/>
  </si>
  <si>
    <t>Jemena/AGL's area</t>
    <phoneticPr fontId="11" type="noConversion"/>
  </si>
  <si>
    <t>Annual bill incl guaranteed discounts (EXC GST)</t>
    <phoneticPr fontId="11" type="noConversion"/>
  </si>
  <si>
    <t>Origin (Temura, Henty, Holbrook, Culcairn &amp; Walla)</t>
    <phoneticPr fontId="11" type="noConversion"/>
  </si>
  <si>
    <t>c/MJ Off-peak balance</t>
  </si>
  <si>
    <t>5% off usage</t>
    <phoneticPr fontId="11" type="noConversion"/>
  </si>
  <si>
    <t>no</t>
    <phoneticPr fontId="11" type="noConversion"/>
  </si>
  <si>
    <t>no</t>
    <phoneticPr fontId="11" type="noConversion"/>
  </si>
  <si>
    <t>Origin (Cooma &amp; Bombala)</t>
    <phoneticPr fontId="11" type="noConversion"/>
  </si>
  <si>
    <t>2 years</t>
    <phoneticPr fontId="11" type="noConversion"/>
  </si>
  <si>
    <t>Sydney, Newcastle, Wollongong, Blue Mountains</t>
  </si>
  <si>
    <t xml:space="preserve">The St Vincent de Paul Society and Alviss Consulting Pty Ltd do not accept liability for any action taken based on the information provided in  </t>
    <phoneticPr fontId="26" type="noConversion"/>
  </si>
  <si>
    <t>changes to domestic energy offers in NSW.  If regularly updated, this tariff-tracking tool can be used to:</t>
    <phoneticPr fontId="11" type="noConversion"/>
  </si>
  <si>
    <t xml:space="preserve">Origin's two areas </t>
    <phoneticPr fontId="11" type="noConversion"/>
  </si>
  <si>
    <t>Number of peak winter bills</t>
  </si>
  <si>
    <t>Number of off peak summer bills</t>
  </si>
  <si>
    <t xml:space="preserve">St Vincent de Paul Society (August 2011), Workbook 4: Gas market offer in NSW, post 1 July 2011 </t>
    <phoneticPr fontId="11" type="noConversion"/>
  </si>
  <si>
    <t>Annual bill</t>
  </si>
  <si>
    <t xml:space="preserve">Bi-mothly bill usage </t>
    <phoneticPr fontId="11" type="noConversion"/>
  </si>
  <si>
    <t>ActewAGL</t>
    <phoneticPr fontId="11" type="noConversion"/>
  </si>
  <si>
    <t>Lumo</t>
    <phoneticPr fontId="11" type="noConversion"/>
  </si>
  <si>
    <t>9% off bill</t>
    <phoneticPr fontId="11" type="noConversion"/>
  </si>
  <si>
    <t>July 2015</t>
    <phoneticPr fontId="11" type="noConversion"/>
  </si>
  <si>
    <t>The main purpose of this workbook is to provide consumer advocates with a tool to track and analyse</t>
  </si>
  <si>
    <t xml:space="preserve">Bi-mothly Peak bill 1st block or all usage </t>
    <phoneticPr fontId="11" type="noConversion"/>
  </si>
  <si>
    <t>Bi-mothly Peak bill balance</t>
    <phoneticPr fontId="11" type="noConversion"/>
  </si>
  <si>
    <t>yes</t>
    <phoneticPr fontId="11" type="noConversion"/>
  </si>
  <si>
    <t>10% off usage</t>
    <phoneticPr fontId="11" type="noConversion"/>
  </si>
  <si>
    <t>no</t>
    <phoneticPr fontId="11" type="noConversion"/>
  </si>
  <si>
    <t>Up to $100</t>
    <phoneticPr fontId="11" type="noConversion"/>
  </si>
  <si>
    <t>na</t>
    <phoneticPr fontId="11" type="noConversion"/>
  </si>
  <si>
    <t>na</t>
    <phoneticPr fontId="11" type="noConversion"/>
  </si>
  <si>
    <t>Cooma &amp; Bombala</t>
    <phoneticPr fontId="11" type="noConversion"/>
  </si>
  <si>
    <t>2% off usage</t>
    <phoneticPr fontId="11"/>
  </si>
  <si>
    <t>3% off usage</t>
    <phoneticPr fontId="11" type="noConversion"/>
  </si>
  <si>
    <t>7% off usage</t>
    <phoneticPr fontId="11"/>
  </si>
  <si>
    <t>7% off usage</t>
    <phoneticPr fontId="11" type="noConversion"/>
  </si>
  <si>
    <r>
      <t>www.energymadeeasy.gov.au</t>
    </r>
    <r>
      <rPr>
        <sz val="10"/>
        <rFont val="Arial"/>
        <family val="2"/>
      </rPr>
      <t xml:space="preserve"> or contact the energy retailers directly.</t>
    </r>
    <phoneticPr fontId="11" type="noConversion"/>
  </si>
  <si>
    <t>published their offers on AER's website.</t>
    <phoneticPr fontId="11" type="noConversion"/>
  </si>
  <si>
    <t xml:space="preserve">Bi-mothly Off-Peak bill 1st block or all usage </t>
    <phoneticPr fontId="11" type="noConversion"/>
  </si>
  <si>
    <t>1st block (MJ/60 gays)</t>
    <phoneticPr fontId="11" type="noConversion"/>
  </si>
  <si>
    <t>2st block (MJ/60 days)</t>
    <phoneticPr fontId="11" type="noConversion"/>
  </si>
  <si>
    <t>4th block (MJ/60 days)</t>
    <phoneticPr fontId="11" type="noConversion"/>
  </si>
  <si>
    <t>3rd block (MJ/60 days)</t>
    <phoneticPr fontId="11" type="noConversion"/>
  </si>
  <si>
    <t>c/MJ 1st block peak/All consumption</t>
    <phoneticPr fontId="11" type="noConversion"/>
  </si>
  <si>
    <t>na</t>
    <phoneticPr fontId="11" type="noConversion"/>
  </si>
  <si>
    <t>c/MJ 4th block</t>
    <phoneticPr fontId="11" type="noConversion"/>
  </si>
  <si>
    <t>Red</t>
    <phoneticPr fontId="11" type="noConversion"/>
  </si>
  <si>
    <t>no</t>
    <phoneticPr fontId="11" type="noConversion"/>
  </si>
  <si>
    <t>10% off bill</t>
    <phoneticPr fontId="11" type="noConversion"/>
  </si>
  <si>
    <t>Covau</t>
  </si>
  <si>
    <t>Covau</t>
    <phoneticPr fontId="11" type="noConversion"/>
  </si>
  <si>
    <t>14% off usage</t>
    <phoneticPr fontId="11" type="noConversion"/>
  </si>
  <si>
    <t>no</t>
    <phoneticPr fontId="11"/>
  </si>
  <si>
    <t>12% off usage</t>
    <phoneticPr fontId="11"/>
  </si>
  <si>
    <t>*Some retailers may not be included in this analysis.  This analysis only contains retailers that have</t>
    <phoneticPr fontId="11" type="noConversion"/>
  </si>
  <si>
    <t>Country 6</t>
    <phoneticPr fontId="11" type="noConversion"/>
  </si>
  <si>
    <t xml:space="preserve">Boorowa, Goulburn, </t>
    <phoneticPr fontId="11" type="noConversion"/>
  </si>
  <si>
    <t xml:space="preserve">The energy offers, tariffs and bill calculations presented in this workbook should be used as a general guide only and should not be </t>
  </si>
  <si>
    <t>This workbook contains:</t>
  </si>
  <si>
    <t>Retailers:</t>
  </si>
  <si>
    <t>c/MJ 2nd block Off-peak</t>
    <phoneticPr fontId="11" type="noConversion"/>
  </si>
  <si>
    <t>Bi-mothly Peak bill 3rd block</t>
    <phoneticPr fontId="11" type="noConversion"/>
  </si>
  <si>
    <t>Residential tariff</t>
    <phoneticPr fontId="11" type="noConversion"/>
  </si>
  <si>
    <t xml:space="preserve">Country Energy's area </t>
    <phoneticPr fontId="11" type="noConversion"/>
  </si>
  <si>
    <t>Origin 1</t>
    <phoneticPr fontId="11" type="noConversion"/>
  </si>
  <si>
    <t xml:space="preserve">St Vincent de Paul Society, NSW Tariff-Tracking Project, Workbook 4: Gas Market Offers </t>
    <phoneticPr fontId="11" type="noConversion"/>
  </si>
  <si>
    <t>Up to $78.1</t>
    <phoneticPr fontId="11" type="noConversion"/>
  </si>
  <si>
    <t>Bi-monthly bill fixed charges</t>
    <phoneticPr fontId="11" type="noConversion"/>
  </si>
  <si>
    <t>Bi-monthly bill</t>
    <phoneticPr fontId="11" type="noConversion"/>
  </si>
  <si>
    <t>Up to $39.67</t>
    <phoneticPr fontId="11" type="noConversion"/>
  </si>
  <si>
    <t>Up to $11.44</t>
    <phoneticPr fontId="11" type="noConversion"/>
  </si>
  <si>
    <t>na</t>
    <phoneticPr fontId="11" type="noConversion"/>
  </si>
  <si>
    <t>Energy Aus</t>
    <phoneticPr fontId="11" type="noConversion"/>
  </si>
  <si>
    <t>7% off bill</t>
    <phoneticPr fontId="11" type="noConversion"/>
  </si>
  <si>
    <t>2 years</t>
    <phoneticPr fontId="11" type="noConversion"/>
  </si>
  <si>
    <t>Up to $50</t>
    <phoneticPr fontId="11" type="noConversion"/>
  </si>
  <si>
    <t>© St Vincent de Paul Society and Alviss Consulting Pty Ltd</t>
  </si>
  <si>
    <t xml:space="preserve">relied upon. The workbook is not an appropriate substitute for obtaining an offer from an energy retailer.  The information presented </t>
  </si>
  <si>
    <t>Host retailer zones</t>
    <phoneticPr fontId="11" type="noConversion"/>
  </si>
  <si>
    <t>Origin 1</t>
    <phoneticPr fontId="11" type="noConversion"/>
  </si>
  <si>
    <t>7% off usage</t>
    <phoneticPr fontId="11" type="noConversion"/>
  </si>
  <si>
    <t>2% off usage</t>
    <phoneticPr fontId="11" type="noConversion"/>
  </si>
  <si>
    <t>yes</t>
    <phoneticPr fontId="11" type="noConversion"/>
  </si>
  <si>
    <t>Jemena/AGL</t>
    <phoneticPr fontId="11" type="noConversion"/>
  </si>
  <si>
    <t>no</t>
    <phoneticPr fontId="11" type="noConversion"/>
  </si>
  <si>
    <t>Energy Aus</t>
    <phoneticPr fontId="11" type="noConversion"/>
  </si>
  <si>
    <t xml:space="preserve">Bi-mothly bill usage </t>
    <phoneticPr fontId="11" type="noConversion"/>
  </si>
  <si>
    <t>Bi-monthly bill fixed charges</t>
    <phoneticPr fontId="11" type="noConversion"/>
  </si>
  <si>
    <t>Bi-monthly bill</t>
    <phoneticPr fontId="11" type="noConversion"/>
  </si>
  <si>
    <t>Up to $119.35</t>
    <phoneticPr fontId="11" type="noConversion"/>
  </si>
  <si>
    <t>Gas market offers post July 2012 (inc GST)</t>
    <phoneticPr fontId="11" type="noConversion"/>
  </si>
  <si>
    <t xml:space="preserve">Bi-mothly Off-Peak bill 1st block </t>
    <phoneticPr fontId="11" type="noConversion"/>
  </si>
  <si>
    <t>Additional discounts</t>
    <phoneticPr fontId="11" type="noConversion"/>
  </si>
  <si>
    <t>Wagga Wagga &amp; Uranquinty</t>
    <phoneticPr fontId="11" type="noConversion"/>
  </si>
  <si>
    <t>Tamworth</t>
    <phoneticPr fontId="11" type="noConversion"/>
  </si>
  <si>
    <t>ActewAGL (Borowa, Goulburn, Yass &amp; Young)</t>
    <phoneticPr fontId="11" type="noConversion"/>
  </si>
  <si>
    <t>Temura, Henty, Holbrook, Culcairn &amp; Walla</t>
    <phoneticPr fontId="11" type="noConversion"/>
  </si>
  <si>
    <t>Tumut &amp; Gundagai</t>
    <phoneticPr fontId="11" type="noConversion"/>
  </si>
  <si>
    <t>Gas market offers post July 2013 (inc GST)</t>
    <phoneticPr fontId="11" type="noConversion"/>
  </si>
  <si>
    <t>*The 'annual bill" cell calculates the annual bill (across both seasons) and includes the supply charge.</t>
  </si>
  <si>
    <t>July 2012</t>
    <phoneticPr fontId="11" type="noConversion"/>
  </si>
  <si>
    <t>July 2011</t>
    <phoneticPr fontId="11" type="noConversion"/>
  </si>
  <si>
    <t xml:space="preserve">Origin (Albury, Jindera, Moama) </t>
    <phoneticPr fontId="11" type="noConversion"/>
  </si>
  <si>
    <t>c/MJ 1st block Off-peak</t>
    <phoneticPr fontId="11" type="noConversion"/>
  </si>
  <si>
    <t xml:space="preserve">workbook, it is suitable for use only as a research and advocacy tool. We do not accept any legal responsibility for errors or inaccuracies. </t>
  </si>
  <si>
    <t>Origin (Murray Valley Towns)</t>
    <phoneticPr fontId="11" type="noConversion"/>
  </si>
  <si>
    <t>na</t>
    <phoneticPr fontId="11" type="noConversion"/>
  </si>
  <si>
    <t>ActewAGL</t>
    <phoneticPr fontId="11" type="noConversion"/>
  </si>
  <si>
    <t>7% off usage</t>
    <phoneticPr fontId="11"/>
  </si>
  <si>
    <t xml:space="preserve">*Analysis of bills (consumption level variable) across networks and retailers </t>
  </si>
  <si>
    <t>Gas market offers post July 2013 (inc GST)</t>
    <phoneticPr fontId="11" type="noConversion"/>
  </si>
  <si>
    <t>allocated to the winter/summer rates according to the retail offer (e.g. 4 month winter peak equals 33.33% of the year)</t>
  </si>
  <si>
    <t>3rd block (MJ/60 days)</t>
  </si>
  <si>
    <t>no</t>
    <phoneticPr fontId="11" type="noConversion"/>
  </si>
  <si>
    <t>Up to $75</t>
    <phoneticPr fontId="11" type="noConversion"/>
  </si>
  <si>
    <t>Bi-monthly bill 2nd block</t>
    <phoneticPr fontId="11" type="noConversion"/>
  </si>
  <si>
    <t>Origin</t>
  </si>
  <si>
    <t>Origin</t>
    <phoneticPr fontId="11" type="noConversion"/>
  </si>
  <si>
    <t>Energy Aus</t>
    <phoneticPr fontId="11" type="noConversion"/>
  </si>
  <si>
    <t>Other features</t>
  </si>
  <si>
    <t>5% off usage</t>
    <phoneticPr fontId="11"/>
  </si>
  <si>
    <t>4% off usage</t>
    <phoneticPr fontId="11" type="noConversion"/>
  </si>
  <si>
    <t>Fixed term</t>
  </si>
  <si>
    <t>2 years</t>
  </si>
  <si>
    <t>1 year</t>
    <phoneticPr fontId="11" type="noConversion"/>
  </si>
  <si>
    <t>Pay on time discount</t>
  </si>
  <si>
    <t>no</t>
  </si>
  <si>
    <t>Residential tariff</t>
    <phoneticPr fontId="11" type="noConversion"/>
  </si>
  <si>
    <t xml:space="preserve">St Vincent de Paul Society, Workbook 4: Gas market offer in NSW, post July 2013 </t>
    <phoneticPr fontId="11" type="noConversion"/>
  </si>
  <si>
    <t>12% off usage</t>
    <phoneticPr fontId="11" type="noConversion"/>
  </si>
  <si>
    <t>no</t>
    <phoneticPr fontId="11" type="noConversion"/>
  </si>
  <si>
    <t>c/MJ 1st block peak</t>
    <phoneticPr fontId="11" type="noConversion"/>
  </si>
  <si>
    <t>Note: If tariff is seasonal, consumption will be allocated to winter peak and summer off-peak as per retail offer (e.g a four month winter peak equals 2 bills)</t>
    <phoneticPr fontId="11" type="noConversion"/>
  </si>
  <si>
    <t>Gas market offers post July 2014 (inc GST)</t>
    <phoneticPr fontId="11" type="noConversion"/>
  </si>
  <si>
    <t>4% off usage</t>
    <phoneticPr fontId="11" type="noConversion"/>
  </si>
  <si>
    <t>1st block (MJ/60 days)</t>
    <phoneticPr fontId="11" type="noConversion"/>
  </si>
  <si>
    <t>By May Mauseth Johnston, Alviss Consulting Pty Ltd</t>
    <phoneticPr fontId="11" type="noConversion"/>
  </si>
  <si>
    <t>3% off bill</t>
    <phoneticPr fontId="11" type="noConversion"/>
  </si>
  <si>
    <t>3 years</t>
    <phoneticPr fontId="11" type="noConversion"/>
  </si>
  <si>
    <t>Up to $90</t>
    <phoneticPr fontId="11" type="noConversion"/>
  </si>
  <si>
    <t>yes</t>
    <phoneticPr fontId="11" type="noConversion"/>
  </si>
  <si>
    <t>Tru</t>
    <phoneticPr fontId="11" type="noConversion"/>
  </si>
  <si>
    <t>3% off bill</t>
    <phoneticPr fontId="11"/>
  </si>
  <si>
    <t>3 years</t>
    <phoneticPr fontId="11" type="noConversion"/>
  </si>
  <si>
    <t>Up to $90</t>
    <phoneticPr fontId="11" type="noConversion"/>
  </si>
  <si>
    <t>2) Monitor the impact tariff changes have on household bills and energy affordability</t>
  </si>
  <si>
    <t>DISCLAIMER:</t>
  </si>
  <si>
    <t>no</t>
    <phoneticPr fontId="11" type="noConversion"/>
  </si>
  <si>
    <t xml:space="preserve">no parts may be adapted, reproduced, copied, stored, distributed, published or put to commercial use </t>
    <phoneticPr fontId="26" type="noConversion"/>
  </si>
  <si>
    <t>2st block (MJ/60 days)</t>
  </si>
  <si>
    <t>c/per day fixed charges</t>
  </si>
  <si>
    <t>Bi-mothly Off-Peak bill balance</t>
    <phoneticPr fontId="11" type="noConversion"/>
  </si>
  <si>
    <t>AGL</t>
  </si>
  <si>
    <t>Purpose of project</t>
  </si>
  <si>
    <t>1st block (MJ/60 days)</t>
  </si>
  <si>
    <t>Bi-monthly bill 3rd block</t>
    <phoneticPr fontId="11" type="noConversion"/>
  </si>
  <si>
    <t>intellectual property and subject to copyright. Apart from any use permitted under the Copyright Act 1968 (Ctw),</t>
    <phoneticPr fontId="26" type="noConversion"/>
  </si>
  <si>
    <t>ID</t>
  </si>
  <si>
    <t>Origin 2</t>
    <phoneticPr fontId="11" type="noConversion"/>
  </si>
  <si>
    <t>Bill impacts for all gas zones post July 2011</t>
    <phoneticPr fontId="11" type="noConversion"/>
  </si>
  <si>
    <t>Gas market offers post 1 July 2011 (inc GST)</t>
    <phoneticPr fontId="11" type="noConversion"/>
  </si>
  <si>
    <t xml:space="preserve">This workbook is copyright. All works contained in it are St Vincent de Paul Society and Alviss Consulting’s  </t>
    <phoneticPr fontId="26" type="noConversion"/>
  </si>
  <si>
    <t>no</t>
    <phoneticPr fontId="11" type="noConversion"/>
  </si>
  <si>
    <t>7% off usage</t>
    <phoneticPr fontId="11" type="noConversion"/>
  </si>
  <si>
    <t>2% off usage</t>
    <phoneticPr fontId="11" type="noConversion"/>
  </si>
  <si>
    <t>10% off usage</t>
    <phoneticPr fontId="11"/>
  </si>
  <si>
    <t>Up to $88</t>
    <phoneticPr fontId="11" type="noConversion"/>
  </si>
  <si>
    <t>Network</t>
    <phoneticPr fontId="11" type="noConversion"/>
  </si>
  <si>
    <t>Jemena</t>
    <phoneticPr fontId="11" type="noConversion"/>
  </si>
  <si>
    <t>Envestra</t>
    <phoneticPr fontId="11" type="noConversion"/>
  </si>
  <si>
    <t>Envestra</t>
    <phoneticPr fontId="11" type="noConversion"/>
  </si>
  <si>
    <t>Up to $41.8</t>
    <phoneticPr fontId="11" type="noConversion"/>
  </si>
  <si>
    <t>no</t>
    <phoneticPr fontId="11" type="noConversion"/>
  </si>
  <si>
    <t xml:space="preserve">in the workbook is not provided as financial advice. While we have taken great care to ensure accuracy of the information provided in this </t>
  </si>
  <si>
    <t>8% off usage</t>
    <phoneticPr fontId="11" type="noConversion"/>
  </si>
  <si>
    <t>8% off bill</t>
    <phoneticPr fontId="11"/>
  </si>
  <si>
    <t>3% off bill</t>
    <phoneticPr fontId="11" type="noConversion"/>
  </si>
  <si>
    <t>Number of off-peak months</t>
    <phoneticPr fontId="11" type="noConversion"/>
  </si>
  <si>
    <t>Guaranteed discount off bill (%)</t>
    <phoneticPr fontId="11" type="noConversion"/>
  </si>
  <si>
    <t>Guaranteed discount off usage (%)</t>
    <phoneticPr fontId="11" type="noConversion"/>
  </si>
  <si>
    <t>POT discount off bill (%)</t>
    <phoneticPr fontId="11" type="noConversion"/>
  </si>
  <si>
    <t>Account establishment fee</t>
    <phoneticPr fontId="11" type="noConversion"/>
  </si>
  <si>
    <t>ETF</t>
  </si>
  <si>
    <t>Bill impacts for all gas zones post July 2012</t>
    <phoneticPr fontId="11" type="noConversion"/>
  </si>
  <si>
    <t>c/MJ peak balance</t>
  </si>
  <si>
    <t xml:space="preserve">Bi-mothly bill 1st block </t>
    <phoneticPr fontId="11" type="noConversion"/>
  </si>
  <si>
    <t>Bi-monthly bill 4th block</t>
    <phoneticPr fontId="11" type="noConversion"/>
  </si>
  <si>
    <t>Shoalhaven</t>
  </si>
  <si>
    <t>Albury, Moama and Jindera</t>
  </si>
  <si>
    <t>Murray Valley Towns</t>
  </si>
  <si>
    <t>c/MJ</t>
    <phoneticPr fontId="11" type="noConversion"/>
  </si>
  <si>
    <t>*All supply charges published as bi-monthly charges have been divided by 60 days.</t>
  </si>
  <si>
    <t>July 2013</t>
    <phoneticPr fontId="11" type="noConversion"/>
  </si>
  <si>
    <t>3% off usage</t>
    <phoneticPr fontId="11" type="noConversion"/>
  </si>
  <si>
    <t>12% off usage</t>
    <phoneticPr fontId="11" type="noConversion"/>
  </si>
  <si>
    <t>no</t>
    <phoneticPr fontId="11" type="noConversion"/>
  </si>
  <si>
    <t>Tab colours:</t>
    <phoneticPr fontId="11" type="noConversion"/>
  </si>
  <si>
    <t>Limited benefit period? (months)</t>
    <phoneticPr fontId="11" type="noConversion"/>
  </si>
  <si>
    <t>Other Direct Debit Incentive (y/n)</t>
    <phoneticPr fontId="11" type="noConversion"/>
  </si>
  <si>
    <t>Other incentives</t>
    <phoneticPr fontId="11" type="noConversion"/>
  </si>
  <si>
    <t>Incentive type</t>
    <phoneticPr fontId="11" type="noConversion"/>
  </si>
  <si>
    <t xml:space="preserve">this workbook or for any loss, economic or otherwise, suffered as a result of reliance on the information presented in this workbook.  </t>
    <phoneticPr fontId="26" type="noConversion"/>
  </si>
  <si>
    <t>c/MJ 1st block peak/consumption</t>
    <phoneticPr fontId="11" type="noConversion"/>
  </si>
  <si>
    <t>Red Energy</t>
    <phoneticPr fontId="11" type="noConversion"/>
  </si>
  <si>
    <t>Project outputs</t>
  </si>
  <si>
    <t>State</t>
    <phoneticPr fontId="11" type="noConversion"/>
  </si>
  <si>
    <t>Pricing zone</t>
    <phoneticPr fontId="11" type="noConversion"/>
  </si>
  <si>
    <t>Effective from</t>
    <phoneticPr fontId="11" type="noConversion"/>
  </si>
  <si>
    <t>Name</t>
    <phoneticPr fontId="11" type="noConversion"/>
  </si>
  <si>
    <t>block type</t>
    <phoneticPr fontId="11" type="noConversion"/>
  </si>
  <si>
    <t>1st step (MJ)</t>
    <phoneticPr fontId="11" type="noConversion"/>
  </si>
  <si>
    <t>2nd step (MJ)</t>
    <phoneticPr fontId="11" type="noConversion"/>
  </si>
  <si>
    <t>3rd step (MJ)</t>
    <phoneticPr fontId="11" type="noConversion"/>
  </si>
  <si>
    <t>4th step (MJ)</t>
    <phoneticPr fontId="11" type="noConversion"/>
  </si>
  <si>
    <t>5th step (MJ)</t>
    <phoneticPr fontId="11" type="noConversion"/>
  </si>
  <si>
    <t>Retailer</t>
  </si>
  <si>
    <t>Supply (c/day)</t>
  </si>
  <si>
    <t>Source: www.resourcesandenergy.nsw.gov.au</t>
  </si>
  <si>
    <t xml:space="preserve">Bi-mothly Peak bill or all usage </t>
    <phoneticPr fontId="11" type="noConversion"/>
  </si>
  <si>
    <t xml:space="preserve">Bi-mothly Off-Peak bill or all usage </t>
    <phoneticPr fontId="11" type="noConversion"/>
  </si>
  <si>
    <t>no</t>
    <phoneticPr fontId="11" type="noConversion"/>
  </si>
  <si>
    <t>Up to $75</t>
    <phoneticPr fontId="11" type="noConversion"/>
  </si>
  <si>
    <t>no</t>
    <phoneticPr fontId="11" type="noConversion"/>
  </si>
  <si>
    <t>Up to $41.39</t>
    <phoneticPr fontId="11" type="noConversion"/>
  </si>
  <si>
    <t>c/MJ all consumption or peak</t>
    <phoneticPr fontId="11" type="noConversion"/>
  </si>
  <si>
    <t>c/MJ Off-peak</t>
    <phoneticPr fontId="11" type="noConversion"/>
  </si>
  <si>
    <t>Source: www.jemena.com.au</t>
    <phoneticPr fontId="11" type="noConversion"/>
  </si>
  <si>
    <t>Cooma and Bombala</t>
  </si>
  <si>
    <t>Bi-mothly bill balance</t>
    <phoneticPr fontId="11" type="noConversion"/>
  </si>
  <si>
    <t>Moving home fee</t>
    <phoneticPr fontId="11" type="noConversion"/>
  </si>
  <si>
    <t>no</t>
    <phoneticPr fontId="11"/>
  </si>
  <si>
    <t xml:space="preserve">St Vincent de Paul Society, Workbook 4: Gas market offer in NSW, post July 2013 </t>
    <phoneticPr fontId="11" type="noConversion"/>
  </si>
  <si>
    <t xml:space="preserve">St Vincent de Paul Society, Workbook 4: Gas market offer in NSW, post July 2013 </t>
    <phoneticPr fontId="11" type="noConversion"/>
  </si>
  <si>
    <t>https://www.agl.com.au/-/media/AGLData/DistributorData/PDFs/PriceFactSheet_AGL187895MR.pdf</t>
  </si>
  <si>
    <t>Changed</t>
    <phoneticPr fontId="11" type="noConversion"/>
  </si>
  <si>
    <t>Rate Saver</t>
    <phoneticPr fontId="11" type="noConversion"/>
  </si>
  <si>
    <t>n</t>
    <phoneticPr fontId="11" type="noConversion"/>
  </si>
  <si>
    <t>N</t>
    <phoneticPr fontId="11" type="noConversion"/>
  </si>
  <si>
    <t>Monthly billing</t>
    <phoneticPr fontId="11" type="noConversion"/>
  </si>
  <si>
    <t>Temora, Henty, Holbrook, Culcairn &amp; Walla</t>
    <phoneticPr fontId="11" type="noConversion"/>
  </si>
  <si>
    <t>Origin (Temora, Henty, Holbrook, Culcairn &amp; Walla)</t>
    <phoneticPr fontId="11" type="noConversion"/>
  </si>
  <si>
    <t xml:space="preserve">Actew AGL's area </t>
    <phoneticPr fontId="11" type="noConversion"/>
  </si>
  <si>
    <t>Yass and Young only</t>
    <phoneticPr fontId="11" type="noConversion"/>
  </si>
  <si>
    <t>Tamworth only</t>
    <phoneticPr fontId="11" type="noConversion"/>
  </si>
  <si>
    <t>5% off bill</t>
    <phoneticPr fontId="11" type="noConversion"/>
  </si>
  <si>
    <t>no</t>
    <phoneticPr fontId="11"/>
  </si>
  <si>
    <t>Albury, Jindera, Moama only</t>
    <phoneticPr fontId="11" type="noConversion"/>
  </si>
  <si>
    <t>NSW Murray Valley Towns</t>
    <phoneticPr fontId="11" type="noConversion"/>
  </si>
  <si>
    <t>Gas market offers post July 2014 (inc GST)</t>
    <phoneticPr fontId="11" type="noConversion"/>
  </si>
  <si>
    <t>https://connectto.dodo.com/EnergySignup2015/pricefactsheet/GetPdfDocument?filepath=PriceFactSheets%5cAusgrid%5cConsumer%5cPower%5cAusgrid+Electricity+%26+Jemena+Gas+Residential+Market+Offer.pdf</t>
  </si>
  <si>
    <t>*Additional contract features (discounts, fees, contract term etc) are listed next to the bill calculations.</t>
    <phoneticPr fontId="11" type="noConversion"/>
  </si>
  <si>
    <t>*As gas prices can be seasonal (winter peak and summer off-peak) the bi-monthly consumption entered is</t>
    <phoneticPr fontId="11" type="noConversion"/>
  </si>
  <si>
    <t>Gas market offers post 1 July 2011 (inc GST)</t>
    <phoneticPr fontId="11" type="noConversion"/>
  </si>
  <si>
    <t>Aus P &amp; G</t>
    <phoneticPr fontId="11" type="noConversion"/>
  </si>
  <si>
    <t>no</t>
    <phoneticPr fontId="11"/>
  </si>
  <si>
    <t>Lumo</t>
    <phoneticPr fontId="11" type="noConversion"/>
  </si>
  <si>
    <t xml:space="preserve">Country </t>
    <phoneticPr fontId="11" type="noConversion"/>
  </si>
  <si>
    <t>Easy Saver 10%</t>
    <phoneticPr fontId="11" type="noConversion"/>
  </si>
  <si>
    <t>Y</t>
    <phoneticPr fontId="11" type="noConversion"/>
  </si>
  <si>
    <t>NSW</t>
    <phoneticPr fontId="11" type="noConversion"/>
  </si>
  <si>
    <t>ActewAGL Boorowa</t>
  </si>
  <si>
    <t>ActewAGL</t>
    <phoneticPr fontId="11" type="noConversion"/>
  </si>
  <si>
    <t>Residential plan</t>
    <phoneticPr fontId="11" type="noConversion"/>
  </si>
  <si>
    <t>bi-monthly</t>
    <phoneticPr fontId="11" type="noConversion"/>
  </si>
  <si>
    <t>1st peak rate (c/MJ)</t>
    <phoneticPr fontId="11" type="noConversion"/>
  </si>
  <si>
    <t>2nd peak rate (c/MJ)</t>
    <phoneticPr fontId="11" type="noConversion"/>
  </si>
  <si>
    <t>3rd peak rate (c/MJ)</t>
    <phoneticPr fontId="11" type="noConversion"/>
  </si>
  <si>
    <t>4th peak rate (c/MJ)</t>
    <phoneticPr fontId="11" type="noConversion"/>
  </si>
  <si>
    <t>5th peak rate (c/MJ)</t>
    <phoneticPr fontId="11" type="noConversion"/>
  </si>
  <si>
    <t>6th peak rate (c/MJ)</t>
    <phoneticPr fontId="11" type="noConversion"/>
  </si>
  <si>
    <t>1st off-peak rate (c/MJ)</t>
    <phoneticPr fontId="11" type="noConversion"/>
  </si>
  <si>
    <t>2nd off-peak rate (c/MJ)</t>
    <phoneticPr fontId="11" type="noConversion"/>
  </si>
  <si>
    <t>3rd off-peak rate (c/MJ)</t>
    <phoneticPr fontId="11" type="noConversion"/>
  </si>
  <si>
    <t>yes</t>
    <phoneticPr fontId="11" type="noConversion"/>
  </si>
  <si>
    <t>10% off usage</t>
    <phoneticPr fontId="11"/>
  </si>
  <si>
    <t>3 years</t>
    <phoneticPr fontId="11" type="noConversion"/>
  </si>
  <si>
    <t xml:space="preserve">Other </t>
  </si>
  <si>
    <t>Energy Aust</t>
    <phoneticPr fontId="11" type="noConversion"/>
  </si>
  <si>
    <t>Areas covered</t>
    <phoneticPr fontId="11" type="noConversion"/>
  </si>
  <si>
    <t>2nd shoulder rate (c/MJ)</t>
    <phoneticPr fontId="11" type="noConversion"/>
  </si>
  <si>
    <t>3rd shoulder rate (c/MJ)</t>
    <phoneticPr fontId="11" type="noConversion"/>
  </si>
  <si>
    <t>4th shoulder rate (c/MJ)</t>
    <phoneticPr fontId="11" type="noConversion"/>
  </si>
  <si>
    <t>5th shoulder rate (c/MJ)</t>
    <phoneticPr fontId="11" type="noConversion"/>
  </si>
  <si>
    <t>6th shoulder rate (c/MJ)</t>
    <phoneticPr fontId="11" type="noConversion"/>
  </si>
  <si>
    <t>Seasonal? (y/n)</t>
    <phoneticPr fontId="11" type="noConversion"/>
  </si>
  <si>
    <t>Summer or winter peak (s/w)</t>
    <phoneticPr fontId="11" type="noConversion"/>
  </si>
  <si>
    <t>Number of peak months</t>
    <phoneticPr fontId="11" type="noConversion"/>
  </si>
  <si>
    <t>https://www.originenergy.com.au/content/dam/origin/residential/docs/energy-price-fact-sheets/nsw/20160616/NSW_Natural%20Gas_Residential_Temora,%20Culcairn,%20Henty,%20Holbrook%20and%20Walla%20Walla_OriginSaver10.PDF</t>
  </si>
  <si>
    <t>POT discount off usage (%)</t>
    <phoneticPr fontId="11" type="noConversion"/>
  </si>
  <si>
    <t>Up to $119.35</t>
    <phoneticPr fontId="11" type="noConversion"/>
  </si>
  <si>
    <t>7% off bill</t>
    <phoneticPr fontId="11"/>
  </si>
  <si>
    <t>2 years</t>
    <phoneticPr fontId="11" type="noConversion"/>
  </si>
  <si>
    <t>8% off bill</t>
    <phoneticPr fontId="11" type="noConversion"/>
  </si>
  <si>
    <t>c/MJ 2nd block peak</t>
    <phoneticPr fontId="11" type="noConversion"/>
  </si>
  <si>
    <t>c/MJ 3rd block peak</t>
    <phoneticPr fontId="11" type="noConversion"/>
  </si>
  <si>
    <t>Residential tariff</t>
    <phoneticPr fontId="11" type="noConversion"/>
  </si>
  <si>
    <t>c/MJ</t>
    <phoneticPr fontId="11" type="noConversion"/>
  </si>
  <si>
    <t>Country</t>
    <phoneticPr fontId="11" type="noConversion"/>
  </si>
  <si>
    <t>https://www.originenergy.com.au/content/dam/origin/residential/docs/energy-price-fact-sheets/nsw/20160616/NSW_Natural%20Gas_Residential_Wagga%20Wagga%20and%20Uranquinty_OriginSaver10.PDF</t>
  </si>
  <si>
    <t>Offer</t>
  </si>
  <si>
    <t>Supply charge</t>
  </si>
  <si>
    <t>Approx. incentive value ($)</t>
    <phoneticPr fontId="11" type="noConversion"/>
  </si>
  <si>
    <t>Dual fuel condition? (Y/N)</t>
    <phoneticPr fontId="11" type="noConversion"/>
  </si>
  <si>
    <t>Comments</t>
    <phoneticPr fontId="11" type="noConversion"/>
  </si>
  <si>
    <t>Source</t>
    <phoneticPr fontId="11" type="noConversion"/>
  </si>
  <si>
    <t>Update status</t>
    <phoneticPr fontId="11" type="noConversion"/>
  </si>
  <si>
    <t>NSW</t>
    <phoneticPr fontId="11" type="noConversion"/>
  </si>
  <si>
    <t>AGL</t>
    <phoneticPr fontId="11" type="noConversion"/>
  </si>
  <si>
    <t>Savers</t>
    <phoneticPr fontId="11" type="noConversion"/>
  </si>
  <si>
    <t>bi-monthly</t>
    <phoneticPr fontId="11" type="noConversion"/>
  </si>
  <si>
    <t>n</t>
    <phoneticPr fontId="11" type="noConversion"/>
  </si>
  <si>
    <t>$50 credit if signing up online</t>
    <phoneticPr fontId="11" type="noConversion"/>
  </si>
  <si>
    <t>Account credit</t>
    <phoneticPr fontId="11" type="noConversion"/>
  </si>
  <si>
    <t>N</t>
    <phoneticPr fontId="11" type="noConversion"/>
  </si>
  <si>
    <t>Timestamp</t>
    <phoneticPr fontId="11" type="noConversion"/>
  </si>
  <si>
    <t>https://www.originenergy.com.au/content/dam/origin/residential/docs/energy-price-fact-sheets/nsw/20160616/NSW_Natural%20Gas_Residential_Tamworth_OriginSaver10.PDF</t>
  </si>
  <si>
    <t>NSW</t>
    <phoneticPr fontId="11" type="noConversion"/>
  </si>
  <si>
    <t>Envestra Albury</t>
  </si>
  <si>
    <t>EnergyAustralia</t>
    <phoneticPr fontId="11" type="noConversion"/>
  </si>
  <si>
    <t xml:space="preserve">Flexi Saver </t>
    <phoneticPr fontId="11" type="noConversion"/>
  </si>
  <si>
    <t>bi-monthly</t>
    <phoneticPr fontId="11" type="noConversion"/>
  </si>
  <si>
    <t>https://secure.energyaustralia.com.au/EnergyPriceFactSheets/Docs/EPFS/G_R_N_GEASY_AL_15_28-07-2016.pdf</t>
  </si>
  <si>
    <t>n</t>
    <phoneticPr fontId="11" type="noConversion"/>
  </si>
  <si>
    <t>N</t>
    <phoneticPr fontId="11" type="noConversion"/>
  </si>
  <si>
    <t>Bill impacts for all gas zones post July 2013</t>
    <phoneticPr fontId="11" type="noConversion"/>
  </si>
  <si>
    <t>ActewAGL 2</t>
  </si>
  <si>
    <t>ActewAGL 3</t>
  </si>
  <si>
    <t>Late payment fee</t>
    <phoneticPr fontId="11" type="noConversion"/>
  </si>
  <si>
    <t>Envestra Murray Valley</t>
    <phoneticPr fontId="11" type="noConversion"/>
  </si>
  <si>
    <t>EnergyAustralia</t>
    <phoneticPr fontId="11" type="noConversion"/>
  </si>
  <si>
    <t>Flexi Saver</t>
    <phoneticPr fontId="11" type="noConversion"/>
  </si>
  <si>
    <t>N</t>
    <phoneticPr fontId="11" type="noConversion"/>
  </si>
  <si>
    <t>https://secure.energyaustralia.com.au/EnergyPriceFactSheets/Docs/EPFS/G_R_N_GEASY_MV_15_28-07-2016.pdf</t>
  </si>
  <si>
    <t>Envestra Murray Valley</t>
    <phoneticPr fontId="11" type="noConversion"/>
  </si>
  <si>
    <t>Origin Energy</t>
    <phoneticPr fontId="11" type="noConversion"/>
  </si>
  <si>
    <t>Saver</t>
    <phoneticPr fontId="11" type="noConversion"/>
  </si>
  <si>
    <t>https://www.redenergy.com.au/docs/nsw_price_fact_sheets/Red-Energy-NSW-Easy-Saver-Gas-10%25-Residential-Jemena-Coastal-Network.pdf</t>
    <phoneticPr fontId="11" type="noConversion"/>
  </si>
  <si>
    <t xml:space="preserve">1) Inform the community about changes to energy retail prices and increase consumer awareness </t>
  </si>
  <si>
    <t>c/MJ balance</t>
    <phoneticPr fontId="11" type="noConversion"/>
  </si>
  <si>
    <t xml:space="preserve">c/MJ 1st block </t>
    <phoneticPr fontId="11" type="noConversion"/>
  </si>
  <si>
    <t>c/MJ 2nd block</t>
    <phoneticPr fontId="11" type="noConversion"/>
  </si>
  <si>
    <t>c/MJ 3rd block</t>
    <phoneticPr fontId="11" type="noConversion"/>
  </si>
  <si>
    <t>Early termination fee</t>
    <phoneticPr fontId="11" type="noConversion"/>
  </si>
  <si>
    <t>4th block (MJ/60 days)</t>
    <phoneticPr fontId="11" type="noConversion"/>
  </si>
  <si>
    <t>n</t>
    <phoneticPr fontId="11" type="noConversion"/>
  </si>
  <si>
    <t>Y</t>
    <phoneticPr fontId="11" type="noConversion"/>
  </si>
  <si>
    <t>4th block</t>
    <phoneticPr fontId="11" type="noConversion"/>
  </si>
  <si>
    <t>5th block</t>
    <phoneticPr fontId="11" type="noConversion"/>
  </si>
  <si>
    <t>y</t>
    <phoneticPr fontId="11" type="noConversion"/>
  </si>
  <si>
    <t>Annual consumption only</t>
    <phoneticPr fontId="11" type="noConversion"/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</si>
  <si>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</si>
  <si>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</si>
  <si>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</si>
  <si>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</si>
  <si>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</si>
  <si>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>EnergyAustralia</t>
    <phoneticPr fontId="11" type="noConversion"/>
  </si>
  <si>
    <t xml:space="preserve">Flexi Saver </t>
    <phoneticPr fontId="11" type="noConversion"/>
  </si>
  <si>
    <t>bi-monthly</t>
    <phoneticPr fontId="11" type="noConversion"/>
  </si>
  <si>
    <t>n</t>
    <phoneticPr fontId="11" type="noConversion"/>
  </si>
  <si>
    <t>N</t>
    <phoneticPr fontId="11" type="noConversion"/>
  </si>
  <si>
    <t>https://secure.energyaustralia.com.au/EnergyPriceFactSheets/Docs/EPFS/G_R_N_GEASY_AG_15_28-07-2016.pdf</t>
  </si>
  <si>
    <t>Changed</t>
    <phoneticPr fontId="11" type="noConversion"/>
  </si>
  <si>
    <t>NSW</t>
    <phoneticPr fontId="11" type="noConversion"/>
  </si>
  <si>
    <t>Jemena</t>
    <phoneticPr fontId="11" type="noConversion"/>
  </si>
  <si>
    <t>Origin Energy</t>
    <phoneticPr fontId="11" type="noConversion"/>
  </si>
  <si>
    <t>Saver</t>
    <phoneticPr fontId="11" type="noConversion"/>
  </si>
  <si>
    <t>bi-monthly</t>
    <phoneticPr fontId="11" type="noConversion"/>
  </si>
  <si>
    <t>Annual bill incl guaranteed discounts (incl GST)</t>
    <phoneticPr fontId="11" type="noConversion"/>
  </si>
  <si>
    <t>Annual bill incl conditional discounts (incl GST)</t>
    <phoneticPr fontId="11" type="noConversion"/>
  </si>
  <si>
    <t>Contract length (months)</t>
  </si>
  <si>
    <t>Exit fee (yes/no)</t>
  </si>
  <si>
    <t>Gas offers</t>
    <phoneticPr fontId="11" type="noConversion"/>
  </si>
  <si>
    <t>Gas zone</t>
    <phoneticPr fontId="11" type="noConversion"/>
  </si>
  <si>
    <t>1st block</t>
    <phoneticPr fontId="11" type="noConversion"/>
  </si>
  <si>
    <t>2nd block</t>
    <phoneticPr fontId="11" type="noConversion"/>
  </si>
  <si>
    <t>Balance</t>
    <phoneticPr fontId="11" type="noConversion"/>
  </si>
  <si>
    <t>4th off-peak rate (c/MJ)</t>
    <phoneticPr fontId="11" type="noConversion"/>
  </si>
  <si>
    <t>5th off-peak rate (c/MJ)</t>
    <phoneticPr fontId="11" type="noConversion"/>
  </si>
  <si>
    <t>6th off-peak rate (c/MJ)</t>
    <phoneticPr fontId="11" type="noConversion"/>
  </si>
  <si>
    <t>1st shoulder rate (c/MJ)</t>
    <phoneticPr fontId="11" type="noConversion"/>
  </si>
  <si>
    <t>https://www.redenergy.com.au/docs/nsw_price_fact_sheets/Red-Energy-NSW-Easy-Saver-Gas-10%25-Residential-AGN-Bombala-and-Cooma.pdf</t>
  </si>
  <si>
    <t>New</t>
    <phoneticPr fontId="11" type="noConversion"/>
  </si>
  <si>
    <t>Envestra Temora</t>
  </si>
  <si>
    <t>Origin Energy</t>
    <phoneticPr fontId="11" type="noConversion"/>
  </si>
  <si>
    <t>Saver</t>
    <phoneticPr fontId="11" type="noConversion"/>
  </si>
  <si>
    <t>Annual bill excl discounts (incl GST)</t>
    <phoneticPr fontId="11" type="noConversion"/>
  </si>
  <si>
    <t>Dual fuel condition? (yes/no)</t>
    <phoneticPr fontId="11" type="noConversion"/>
  </si>
  <si>
    <t>Envestra Tumut</t>
  </si>
  <si>
    <t>DD discount off bill (%)</t>
    <phoneticPr fontId="11" type="noConversion"/>
  </si>
  <si>
    <t>DD discount off usage (%)</t>
    <phoneticPr fontId="11" type="noConversion"/>
  </si>
  <si>
    <t>E-bill discount off bill (%)</t>
    <phoneticPr fontId="11" type="noConversion"/>
  </si>
  <si>
    <t>E-bill discount off usage (%)</t>
    <phoneticPr fontId="11" type="noConversion"/>
  </si>
  <si>
    <t>Dual Fuel discount off bill (%)</t>
    <phoneticPr fontId="11" type="noConversion"/>
  </si>
  <si>
    <t>Dual Fuel discount off usage (%)</t>
    <phoneticPr fontId="11" type="noConversion"/>
  </si>
  <si>
    <t>Contract length (months)</t>
    <phoneticPr fontId="11" type="noConversion"/>
  </si>
  <si>
    <t>ETF (Y/N)</t>
    <phoneticPr fontId="11" type="noConversion"/>
  </si>
  <si>
    <t>https://www.originenergy.com.au/content/dam/origin/residential/docs/energy-price-fact-sheets/nsw/20160616/NSW_Natural%20Gas_Residential_Australian%20Gas%20Networks%20Murray%20Valley%20(NSW)_OriginSaver10.PDF</t>
  </si>
  <si>
    <t>NSW</t>
    <phoneticPr fontId="11" type="noConversion"/>
  </si>
  <si>
    <t>Envestra Cooma</t>
  </si>
  <si>
    <t>Origin Energy</t>
    <phoneticPr fontId="11" type="noConversion"/>
  </si>
  <si>
    <t>Saver</t>
    <phoneticPr fontId="11" type="noConversion"/>
  </si>
  <si>
    <t>https://www.originenergy.com.au/content/dam/origin/residential/docs/energy-price-fact-sheets/nsw/20160616/NSW_Natural%20Gas_Residential_Cooma%20and%20Bombala_OriginSaver10.PDF</t>
  </si>
  <si>
    <t>Red Energy</t>
    <phoneticPr fontId="11" type="noConversion"/>
  </si>
  <si>
    <t>Easy Saver 10%</t>
    <phoneticPr fontId="11" type="noConversion"/>
  </si>
  <si>
    <t>https://www.originenergy.com.au/content/dam/origin/residential/docs/energy-price-fact-sheets/nsw/20160616/NSW_Natural%20Gas_Residential_Tumut%20and%20Gundagai_OriginSaver10.PDF</t>
  </si>
  <si>
    <t>https://www.redenergy.com.au/docs/nsw_price_fact_sheets/Red-Energy-NSW-Easy-Saver-Gas-10%25-Residential-AGN-Adelong-Gundagai-and-Tumut.pdf</t>
  </si>
  <si>
    <t>Envestra Wagga Wagga</t>
  </si>
  <si>
    <t>Account establishment fee applies. Note post carbon repeal price.</t>
    <phoneticPr fontId="11" type="noConversion"/>
  </si>
  <si>
    <t>https://www.actewagl.com.au/Product-and-services/Prices/NSW-residential-prices.aspx#elecandgas</t>
  </si>
  <si>
    <t>EnergyAustralia</t>
    <phoneticPr fontId="11" type="noConversion"/>
  </si>
  <si>
    <t xml:space="preserve">Flexi Saver </t>
    <phoneticPr fontId="11" type="noConversion"/>
  </si>
  <si>
    <t>Central Ranges Tamworth</t>
    <phoneticPr fontId="11" type="noConversion"/>
  </si>
  <si>
    <t>Origin Energy</t>
    <phoneticPr fontId="11" type="noConversion"/>
  </si>
  <si>
    <t>Saver</t>
    <phoneticPr fontId="11" type="noConversion"/>
  </si>
  <si>
    <t>n</t>
    <phoneticPr fontId="11" type="noConversion"/>
  </si>
  <si>
    <t>N</t>
    <phoneticPr fontId="11" type="noConversion"/>
  </si>
  <si>
    <t>https://www.originenergy.com.au/content/dam/origin/residential/docs/energy-price-fact-sheets/nsw/20160616/NSW_Natural%20Gas_Residential_Australian%20Gas%20Networks%20Albury_OriginSaver10.PDF</t>
  </si>
  <si>
    <t>https://www.originenergy.com.au/content/dam/origin/residential/docs/energy-price-fact-sheets/nsw/20160616/NSW_Natural%20Gas_Residential_Jemena_OriginSaver10.PDF</t>
    <phoneticPr fontId="11" type="noConversion"/>
  </si>
  <si>
    <t>https://secure.energyaustralia.com.au/EnergyPriceFactSheets/Docs/EPFS/G_R_N_GEASY_RI_15_28-07-2016.pdf</t>
    <phoneticPr fontId="11" type="noConversion"/>
  </si>
  <si>
    <t>3rd block</t>
    <phoneticPr fontId="11" type="noConversion"/>
  </si>
  <si>
    <t>https://www.covau.com.au/Portals/29/pdf/PriceFactSheet/2016-2017/Rate%20Saver%20-%20Residential%20Gas%20Jemena%20-%20COV180691MR.pdf</t>
  </si>
  <si>
    <t>Unchanged</t>
    <phoneticPr fontId="11" type="noConversion"/>
  </si>
  <si>
    <t>NSW</t>
    <phoneticPr fontId="11" type="noConversion"/>
  </si>
  <si>
    <t>Jemena</t>
    <phoneticPr fontId="11" type="noConversion"/>
  </si>
  <si>
    <t>Dodo</t>
    <phoneticPr fontId="11" type="noConversion"/>
  </si>
  <si>
    <t>20 percent</t>
    <phoneticPr fontId="11" type="noConversion"/>
  </si>
  <si>
    <t>bi-monthly</t>
    <phoneticPr fontId="11" type="noConversion"/>
  </si>
  <si>
    <t xml:space="preserve">*The spreadsheets (bills) are interactive spreadsheet where bi-monthly or quarterly consumption can be adjusted. </t>
    <phoneticPr fontId="11" type="noConversion"/>
  </si>
  <si>
    <t>*All spreadsheet are locked so that tariff rates cannot accidentally be changed.</t>
    <phoneticPr fontId="11" type="noConversion"/>
  </si>
  <si>
    <t>July 2016</t>
    <phoneticPr fontId="11" type="noConversion"/>
  </si>
  <si>
    <r>
      <t>Acknowledgement:</t>
    </r>
    <r>
      <rPr>
        <sz val="11"/>
        <rFont val="Arial"/>
        <family val="2"/>
      </rPr>
      <t xml:space="preserve"> The St Vincent de Paul Society received funding from Energy Consumers Australia (ECA)</t>
    </r>
    <phoneticPr fontId="11" type="noConversion"/>
  </si>
  <si>
    <t>St Vincent de Paul Society, NSW Tariff-Tracking Project, Workbook 4: Gas Market Offers</t>
    <phoneticPr fontId="11" type="noConversion"/>
  </si>
  <si>
    <t>NEW SOUTH WALES, JEMENA, ActewAGL &amp; ENVESTRA</t>
    <phoneticPr fontId="11" type="noConversion"/>
  </si>
  <si>
    <t>NSW</t>
    <phoneticPr fontId="4" type="noConversion"/>
  </si>
  <si>
    <t>Jemena</t>
    <phoneticPr fontId="4" type="noConversion"/>
  </si>
  <si>
    <t>AGL</t>
    <phoneticPr fontId="4" type="noConversion"/>
  </si>
  <si>
    <t>Savers</t>
    <phoneticPr fontId="4" type="noConversion"/>
  </si>
  <si>
    <t>n</t>
    <phoneticPr fontId="4" type="noConversion"/>
  </si>
  <si>
    <t>n</t>
    <phoneticPr fontId="4" type="noConversion"/>
  </si>
  <si>
    <t>$50 credit if signing up online</t>
    <phoneticPr fontId="4" type="noConversion"/>
  </si>
  <si>
    <t>Account credit</t>
    <phoneticPr fontId="4" type="noConversion"/>
  </si>
  <si>
    <t>N</t>
    <phoneticPr fontId="4" type="noConversion"/>
  </si>
  <si>
    <t>https://www.agl.com.au/-/media/AGLData/DistributorData/PDFs/PriceFactSheet_AGL366905MR.pdf</t>
  </si>
  <si>
    <t>Changed</t>
  </si>
  <si>
    <t>NSW</t>
    <phoneticPr fontId="4" type="noConversion"/>
  </si>
  <si>
    <t>Jemena</t>
    <phoneticPr fontId="4" type="noConversion"/>
  </si>
  <si>
    <t>Covau</t>
    <phoneticPr fontId="4" type="noConversion"/>
  </si>
  <si>
    <t>Freedom</t>
  </si>
  <si>
    <t>bi-monthly</t>
    <phoneticPr fontId="4" type="noConversion"/>
  </si>
  <si>
    <t>n</t>
    <phoneticPr fontId="4" type="noConversion"/>
  </si>
  <si>
    <t>n</t>
    <phoneticPr fontId="4" type="noConversion"/>
  </si>
  <si>
    <t>N</t>
    <phoneticPr fontId="4" type="noConversion"/>
  </si>
  <si>
    <t>https://www.covau.com.au/Portals/29/pdf/PriceFactSheet/2017-2018/Jemena_Residential_Offer_July2017_Freedom.pdf</t>
  </si>
  <si>
    <t>New</t>
  </si>
  <si>
    <t>Dodo Power &amp; Gas</t>
    <phoneticPr fontId="6" type="noConversion"/>
  </si>
  <si>
    <t>Market offer</t>
    <phoneticPr fontId="4" type="noConversion"/>
  </si>
  <si>
    <t>Y</t>
    <phoneticPr fontId="4" type="noConversion"/>
  </si>
  <si>
    <t>https://connectto.dodo.com/EnergySignup2015/pricefactsheet/GetPdfDocument?filepath=PriceFactSheets%5cAusgrid%5cConsumer%5cPower%5cAusgrid+Electricity+%26+Jemena+Gas+Residential+Market+Offer+26-05-2017.pdf</t>
  </si>
  <si>
    <t>Unchanged</t>
    <phoneticPr fontId="4" type="noConversion"/>
  </si>
  <si>
    <t>EnergyAustralia</t>
    <phoneticPr fontId="4" type="noConversion"/>
  </si>
  <si>
    <t xml:space="preserve">Flexi Saver </t>
    <phoneticPr fontId="4" type="noConversion"/>
  </si>
  <si>
    <t>$50 credit if signing up online</t>
  </si>
  <si>
    <t>Account credit</t>
    <phoneticPr fontId="4" type="noConversion"/>
  </si>
  <si>
    <t>https://secure.energyaustralia.com.au/EnergyPriceFactSheets/Docs/EPFS/PriceFactSheet_ENE378473MR.pdf</t>
  </si>
  <si>
    <t>Origin Energy</t>
    <phoneticPr fontId="4" type="noConversion"/>
  </si>
  <si>
    <t>Saver</t>
    <phoneticPr fontId="4" type="noConversion"/>
  </si>
  <si>
    <t>n</t>
    <phoneticPr fontId="4" type="noConversion"/>
  </si>
  <si>
    <t>N</t>
    <phoneticPr fontId="4" type="noConversion"/>
  </si>
  <si>
    <t>https://www.originenergy.com.au/content/dam/origin/residential/docs/energy-price-fact-sheets/nsw/1July2017/NSW_Natural%20Gas_Residential_Jemena_OriginSaver10.PDF</t>
  </si>
  <si>
    <t>Red Energy</t>
    <phoneticPr fontId="4" type="noConversion"/>
  </si>
  <si>
    <t>Easy Saver</t>
    <phoneticPr fontId="4" type="noConversion"/>
  </si>
  <si>
    <t>https://www.redenergy.com.au/docs/nsw_price_fact_sheets/Red-Energy-NSW-Easy-Saver-Gas-10%25-Residential-Jemena-Coastal-Network.pdf</t>
  </si>
  <si>
    <t>Unchanged</t>
    <phoneticPr fontId="4" type="noConversion"/>
  </si>
  <si>
    <t>ActewAGL</t>
    <phoneticPr fontId="4" type="noConversion"/>
  </si>
  <si>
    <t>Reward</t>
  </si>
  <si>
    <t>n</t>
    <phoneticPr fontId="4" type="noConversion"/>
  </si>
  <si>
    <t>Y</t>
    <phoneticPr fontId="4" type="noConversion"/>
  </si>
  <si>
    <t>Account establishment fee applies. Note post carbon repeal price.</t>
    <phoneticPr fontId="4" type="noConversion"/>
  </si>
  <si>
    <t>http://www.actewagl.com.au/Product-and-services/Prices/NSW-residential-prices.aspx</t>
  </si>
  <si>
    <t>EnergyAustralia</t>
    <phoneticPr fontId="4" type="noConversion"/>
  </si>
  <si>
    <t xml:space="preserve">Flexi Saver </t>
    <phoneticPr fontId="4" type="noConversion"/>
  </si>
  <si>
    <t>https://secure.energyaustralia.com.au/EnergyPriceFactSheets/Docs/EPFS/PriceFactSheet_ENE378472MR.pdf</t>
  </si>
  <si>
    <t>https://secure.energyaustralia.com.au/EnergyPriceFactSheets/Docs/EPFS/PriceFactSheet_ENE378471MR.pdf</t>
  </si>
  <si>
    <t>https://www.originenergy.com.au/content/dam/origin/residential/docs/energy-price-fact-sheets/nsw/1July2017/NSW_Natural%20Gas_Residential_Australian%20Gas%20Networks%20Albury_OriginSaver10.PDF</t>
  </si>
  <si>
    <t>Envestra Murray Valley</t>
    <phoneticPr fontId="4" type="noConversion"/>
  </si>
  <si>
    <t>Flexi Saver</t>
    <phoneticPr fontId="4" type="noConversion"/>
  </si>
  <si>
    <t>https://secure.energyaustralia.com.au/EnergyPriceFactSheets/Docs/EPFS/PriceFactSheet_ENE378474MR.pdf</t>
  </si>
  <si>
    <t>https://www.originenergy.com.au/content/dam/origin/residential/docs/energy-price-fact-sheets/nsw/1July2017/NSW_Natural%20Gas_Residential_Australian%20Gas%20Networks%20Murray%20Valley%20(NSW)_OriginSaver10.PDF</t>
  </si>
  <si>
    <t>https://www.originenergy.com.au/content/dam/origin/residential/docs/energy-price-fact-sheets/nsw/1July2017/NSW_Natural%20Gas_Residential_Cooma%20and%20Bombala_OriginSaver10.PDF</t>
  </si>
  <si>
    <t>https://www.originenergy.com.au/content/dam/origin/residential/docs/energy-price-fact-sheets/nsw/1July2017/NSW_Natural%20Gas_Residential_Temora,%20Culcairn,%20Henty,%20Holbrook%20and%20Walla%20Walla_OriginSaver10.PDF</t>
  </si>
  <si>
    <t>https://www.originenergy.com.au/content/dam/origin/residential/docs/energy-price-fact-sheets/nsw/1July2017/NSW_Natural%20Gas_Residential_Tumut%20and%20Gundagai_OriginSaver10.PDF</t>
  </si>
  <si>
    <t>https://www.originenergy.com.au/content/dam/origin/residential/docs/energy-price-fact-sheets/nsw/1July2017/NSW_Natural%20Gas_Residential_Wagga%20Wagga%20and%20Uranquinty_OriginSaver10.PDF</t>
  </si>
  <si>
    <t>Central Ranges Tamworth</t>
    <phoneticPr fontId="4" type="noConversion"/>
  </si>
  <si>
    <t>https://www.originenergy.com.au/content/dam/origin/residential/docs/energy-price-fact-sheets/nsw/1July2017/NSW_Natural%20Gas_Residential_Tamworth_OriginSaver10.PDF</t>
  </si>
  <si>
    <r>
      <t xml:space="preserve">The reports and workbooks are available at </t>
    </r>
    <r>
      <rPr>
        <b/>
        <sz val="11"/>
        <rFont val="Arial"/>
        <family val="2"/>
      </rPr>
      <t>www.vinnies.org.au/energy</t>
    </r>
  </si>
  <si>
    <t>July 2017</t>
  </si>
  <si>
    <t>July 2018</t>
  </si>
  <si>
    <t>Online sign up discount off bill (%)</t>
  </si>
  <si>
    <t>Online sign up discount off usage (%)</t>
  </si>
  <si>
    <t>Home office product? (y/blank)</t>
  </si>
  <si>
    <t>Price fix (months)</t>
  </si>
  <si>
    <t>Price fix (date)</t>
  </si>
  <si>
    <t>NSW</t>
    <phoneticPr fontId="3" type="noConversion"/>
  </si>
  <si>
    <t>Jemena</t>
    <phoneticPr fontId="3" type="noConversion"/>
  </si>
  <si>
    <t>AGL</t>
    <phoneticPr fontId="3" type="noConversion"/>
  </si>
  <si>
    <t>Savers</t>
  </si>
  <si>
    <t>bi-monthly</t>
    <phoneticPr fontId="3" type="noConversion"/>
  </si>
  <si>
    <t>n</t>
    <phoneticPr fontId="3" type="noConversion"/>
  </si>
  <si>
    <t>$25 credit if signing up online</t>
  </si>
  <si>
    <t>Account credit</t>
    <phoneticPr fontId="3" type="noConversion"/>
  </si>
  <si>
    <t>N</t>
    <phoneticPr fontId="3" type="noConversion"/>
  </si>
  <si>
    <t>Not available</t>
  </si>
  <si>
    <t>Covau</t>
    <phoneticPr fontId="3" type="noConversion"/>
  </si>
  <si>
    <t>NSW</t>
  </si>
  <si>
    <t>Jemena</t>
  </si>
  <si>
    <t>Alinta Energy</t>
    <phoneticPr fontId="3" type="noConversion"/>
  </si>
  <si>
    <t>Fair Deal</t>
    <phoneticPr fontId="3" type="noConversion"/>
  </si>
  <si>
    <t>n</t>
  </si>
  <si>
    <t>Y</t>
  </si>
  <si>
    <t>https://www.alintaenergy.com.au/Alinta/media/Documents/Fair-Deal-Gas_Jemena-Coastal_ALI548701MR.pdf</t>
  </si>
  <si>
    <t>Unchanged</t>
  </si>
  <si>
    <t>EnergyAustralia</t>
    <phoneticPr fontId="3" type="noConversion"/>
  </si>
  <si>
    <t xml:space="preserve">Anytime Saver </t>
    <phoneticPr fontId="3" type="noConversion"/>
  </si>
  <si>
    <t>Origin Energy</t>
    <phoneticPr fontId="3" type="noConversion"/>
  </si>
  <si>
    <t>Saver</t>
    <phoneticPr fontId="3" type="noConversion"/>
  </si>
  <si>
    <t>Red Energy</t>
    <phoneticPr fontId="3" type="noConversion"/>
  </si>
  <si>
    <t>Easy Saver</t>
    <phoneticPr fontId="3" type="noConversion"/>
  </si>
  <si>
    <t>N</t>
  </si>
  <si>
    <t>Amaysim</t>
  </si>
  <si>
    <t>Gas 2</t>
  </si>
  <si>
    <t>bi-monthly</t>
  </si>
  <si>
    <t>Monthly billing</t>
  </si>
  <si>
    <t>Click Energy</t>
    <phoneticPr fontId="3" type="noConversion"/>
  </si>
  <si>
    <t>Lavender</t>
  </si>
  <si>
    <t>Monthly billing</t>
    <phoneticPr fontId="3" type="noConversion"/>
  </si>
  <si>
    <t>Simply Energy</t>
    <phoneticPr fontId="3" type="noConversion"/>
  </si>
  <si>
    <t>Plus</t>
  </si>
  <si>
    <t xml:space="preserve">$50 welcome credit for customers that sign up online </t>
  </si>
  <si>
    <t>Account credit</t>
    <phoneticPr fontId="5" type="noConversion"/>
  </si>
  <si>
    <t>Y</t>
    <phoneticPr fontId="3" type="noConversion"/>
  </si>
  <si>
    <t>ActewAGL</t>
    <phoneticPr fontId="3" type="noConversion"/>
  </si>
  <si>
    <t>Account establishment fee applies. Note post carbon repeal price.</t>
    <phoneticPr fontId="3" type="noConversion"/>
  </si>
  <si>
    <t>Bi-monthly</t>
  </si>
  <si>
    <t>Envestra Murray Valley</t>
    <phoneticPr fontId="3" type="noConversion"/>
  </si>
  <si>
    <t>Envestra Murray Valley</t>
  </si>
  <si>
    <t>Central Ranges Tamworth</t>
    <phoneticPr fontId="3" type="noConversion"/>
  </si>
  <si>
    <t>July 2019</t>
  </si>
  <si>
    <t xml:space="preserve">Report 1: NSW Energy Prices July 2009- July 2011 (July 2011).  </t>
  </si>
  <si>
    <t xml:space="preserve">Report 2: NSW Energy Prices July 2011- July 2012 An update report (July 2012).  </t>
  </si>
  <si>
    <t xml:space="preserve">Report 3: NSW Energy Prices July 2012- July 2013 An update report (August 2013).  </t>
  </si>
  <si>
    <t xml:space="preserve">Report 4: NSW Energy Prices July 2013- July 2014 An update report (August 2014).  </t>
  </si>
  <si>
    <t xml:space="preserve">Report 5: NSW Energy Prices July 2014- July 2015 An update report (July 2015).  </t>
  </si>
  <si>
    <t xml:space="preserve">Report 6: NSW Energy Prices 2016 An update report (October 2016).  </t>
  </si>
  <si>
    <t xml:space="preserve">Report 7: NSW Energy Prices 2017 An update report (July 2017).  </t>
  </si>
  <si>
    <t xml:space="preserve">Report 8: NSW Energy Prices 2018 An update report (July 2018).  </t>
  </si>
  <si>
    <t xml:space="preserve">Report 9: NSW Energy Prices 2019 An update report (July 2019).  </t>
  </si>
  <si>
    <t>Jemena Coastal Network</t>
  </si>
  <si>
    <t>Smart Saver</t>
  </si>
  <si>
    <t>Alinta Energy</t>
    <phoneticPr fontId="4" type="noConversion"/>
  </si>
  <si>
    <t>No Fuss</t>
  </si>
  <si>
    <t>Gas as you go</t>
  </si>
  <si>
    <t>Click Energy</t>
    <phoneticPr fontId="4" type="noConversion"/>
  </si>
  <si>
    <t>Banksia</t>
  </si>
  <si>
    <t>Total Plan</t>
  </si>
  <si>
    <t xml:space="preserve">Flexi </t>
  </si>
  <si>
    <t>Simply Energy</t>
    <phoneticPr fontId="4" type="noConversion"/>
  </si>
  <si>
    <t>Jemena Capital Region</t>
  </si>
  <si>
    <t xml:space="preserve">Evoenergy Queanbeyan </t>
  </si>
  <si>
    <t>Evoenergy Shoalhaven</t>
  </si>
  <si>
    <t>AGN Albury</t>
  </si>
  <si>
    <t>Flexi</t>
  </si>
  <si>
    <t>AGN Murray Valley</t>
  </si>
  <si>
    <t>AGN Cooma</t>
  </si>
  <si>
    <t>AGN Temora</t>
  </si>
  <si>
    <t>AGN Tumut</t>
  </si>
  <si>
    <t>AGN Wagga Wagga</t>
  </si>
  <si>
    <t>Central Ranges Pipeline Tamworth</t>
  </si>
  <si>
    <t/>
  </si>
  <si>
    <t>https://www.energymadeeasy.gov.au/offer/983230?utm_source=amaysim+Energy&amp;utm_campaign=bpi-retailer&amp;utm_medium=retailer&amp;postcode=2000</t>
  </si>
  <si>
    <t>Monthly billing</t>
    <phoneticPr fontId="4" type="noConversion"/>
  </si>
  <si>
    <t xml:space="preserve">$30 credit at every anniversary since start of supply </t>
  </si>
  <si>
    <t>Account credit</t>
  </si>
  <si>
    <t>https://www.energymadeeasy.gov.au/offer/968840?postcode=2620&amp;tab=G</t>
  </si>
  <si>
    <t>https://www.energymadeeasy.gov.au/offer/1000517?postcode=2640&amp;fuelType=G&amp;customerType=M&amp;gasHeater=N&amp;distributor-G=16&amp;provider-G=notSure&amp;gasUsage=N</t>
  </si>
  <si>
    <t>https://www.energymadeeasy.gov.au/offer/1000518?postcode=2647&amp;fuelType=G&amp;customerType=M&amp;gasHeater=N&amp;distributor-G=16&amp;provider-G=notSure&amp;gasUsage=N</t>
  </si>
  <si>
    <t>https://www.energymadeeasy.gov.au/offer/1000513?postcode=2666&amp;fuelType=G&amp;customerType=M&amp;gasHeater=N&amp;distributor-G=16&amp;provider-G=notSure&amp;gasUsage=N</t>
  </si>
  <si>
    <t>https://www.energymadeeasy.gov.au/offer/1000516?postcode=2720&amp;fuelType=G&amp;customerType=M&amp;gasHeater=N&amp;distributor-G=16&amp;gasUsage=N&amp;provider-G=notSure</t>
  </si>
  <si>
    <t>https://www.energymadeeasy.gov.au/offer/1000512?postcode=2650&amp;fuelType=G&amp;customerType=M&amp;gasHeater=N&amp;distributor-G=16&amp;gasUsage=N&amp;provider-G=notSure</t>
  </si>
  <si>
    <t>https://www.energymadeeasy.gov.au/offer/1000515?postcode=2340&amp;fuelType=G&amp;customerType=M&amp;gasHeater=N&amp;distributor-G=7&amp;provider-G=notSure&amp;gasUsage=N</t>
  </si>
  <si>
    <t>Alinta Energy</t>
  </si>
  <si>
    <t>EnergyAustralia</t>
  </si>
  <si>
    <t>Origin Energy</t>
  </si>
  <si>
    <t>Red Energy</t>
  </si>
  <si>
    <t>Click Energy</t>
  </si>
  <si>
    <t>Simply Energy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</si>
  <si>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</si>
  <si>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</si>
  <si>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</si>
  <si>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</si>
  <si>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</si>
  <si>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</si>
  <si>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</si>
  <si>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</si>
  <si>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1st peak rate (c/MJ)</t>
  </si>
  <si>
    <t>Time structure code</t>
  </si>
  <si>
    <t>Mandatory shortened billing cycle (months)</t>
  </si>
  <si>
    <t>Type of discount</t>
  </si>
  <si>
    <t>Discount is inclusive or exclusive of GST</t>
  </si>
  <si>
    <t>July 2020</t>
  </si>
  <si>
    <t>*All red cells contain variables for the user to insert bi-monthly or quarterly consumption (MJ)</t>
  </si>
  <si>
    <t>Insert bi-monthly consumption (MJ):</t>
  </si>
  <si>
    <t>Essentials Saver</t>
  </si>
  <si>
    <t>https://www.energymadeeasy.gov.au/plan?id=AGL15325MRG&amp;postcode=2000</t>
  </si>
  <si>
    <t>Home Deal</t>
  </si>
  <si>
    <t>https://www.energymadeeasy.gov.au/plan?id=ALI13035MRG&amp;postcode=2000</t>
  </si>
  <si>
    <t>https://www.energymadeeasy.gov.au/plan?id=ENE19180MRG&amp;utm_source=EnergyAustralia&amp;utm_campaign=bpi-retailer&amp;utm_medium=retailer&amp;postcode=2000</t>
  </si>
  <si>
    <t>Max Saver</t>
  </si>
  <si>
    <t xml:space="preserve"> </t>
  </si>
  <si>
    <t>Requires online sign up</t>
  </si>
  <si>
    <t>https://www.energymadeeasy.gov.au/plan?id=ORI19065MRG&amp;postcode=2000</t>
  </si>
  <si>
    <t>Living Energy Saver</t>
  </si>
  <si>
    <t>https://www.energymadeeasy.gov.au/plan?id=RED21392MRG&amp;postcode=2000</t>
  </si>
  <si>
    <t>Post-paid gas</t>
  </si>
  <si>
    <t>https://www.energymadeeasy.gov.au/plan?id=AMA62421MRG&amp;utm_source=amaysim%20Energy&amp;utm_campaign=bpi-retailer&amp;utm_medium=retailer&amp;postcode=2000</t>
  </si>
  <si>
    <t>Flora</t>
  </si>
  <si>
    <t>https://www.energymadeeasy.gov.au/plan?id=CLI65221MRG1&amp;postcode=2000</t>
  </si>
  <si>
    <t>Saver</t>
  </si>
  <si>
    <t>https://www.energymadeeasy.gov.au/plan?id=SIM61628MRG2&amp;postcode=2000</t>
  </si>
  <si>
    <t>GloBird Energy</t>
  </si>
  <si>
    <t>GloSave</t>
  </si>
  <si>
    <t>https://www.energymadeeasy.gov.au/plan?id=GLO51057MRG&amp;postcode=2000</t>
  </si>
  <si>
    <t>https://www.energymadeeasy.gov.au/offer/1115831?utm_source=EnergyAustralia&amp;utm_campaign=bpi-retailer&amp;utm_medium=retailer&amp;postcode=2586</t>
  </si>
  <si>
    <t>ActewAGL</t>
  </si>
  <si>
    <t>https://www.energymadeeasy.gov.au/plan?id=ACT65045MRD&amp;postcode=2586</t>
  </si>
  <si>
    <t>https://www.energymadeeasy.gov.au/offer/1115849?utm_source=EnergyAustralia&amp;utm_campaign=bpi-retailer&amp;utm_medium=retailer&amp;postcode=2620</t>
  </si>
  <si>
    <t>https://www.energymadeeasy.gov.au/plan?id=ACT64640MRD&amp;postcode=2620</t>
  </si>
  <si>
    <t>https://www.energymadeeasy.gov.au/plan?id=ACT65051MRD&amp;postcode=2540</t>
  </si>
  <si>
    <t>https://www.energymadeeasy.gov.au/plan?utm_source=AGL&amp;utm_campaign=bpi-retailer&amp;utm_medium=retailer&amp;id=AGL15330MRG2&amp;postcode=2640</t>
  </si>
  <si>
    <t>https://www.energymadeeasy.gov.au/offer/1115870?utm_source=EnergyAustralia&amp;utm_campaign=bpi-retailer&amp;utm_medium=retailer&amp;postcode=2640</t>
  </si>
  <si>
    <t>https://www.energymadeeasy.gov.au/plan?utm_source=Origin%20Energy&amp;utm_campaign=bpi-retailer&amp;utm_medium=retailer&amp;id=ORI19035MRG3&amp;postcode=2640</t>
  </si>
  <si>
    <t>https://www.energymadeeasy.gov.au/plan?utm_source=AGL&amp;utm_campaign=bpi-retailer&amp;utm_medium=retailer&amp;id=AGL15329MRG2&amp;postcode=2643</t>
  </si>
  <si>
    <t>https://www.energymadeeasy.gov.au/offer/1115861?utm_source=EnergyAustralia&amp;utm_campaign=bpi-retailer&amp;utm_medium=retailer&amp;postcode=2647</t>
  </si>
  <si>
    <t>https://www.energymadeeasy.gov.au/plan?id=RED21391MRG&amp;postcode=2630</t>
  </si>
  <si>
    <t>https://www.energymadeeasy.gov.au/plan?utm_source=AGL&amp;utm_campaign=bpi-retailer&amp;utm_medium=retailer&amp;id=AGL15328MRG2&amp;postcode=2644</t>
  </si>
  <si>
    <t>https://www.energymadeeasy.gov.au/plan?id=RED21368MRG&amp;postcode=2720</t>
  </si>
  <si>
    <t>https://www.energymadeeasy.gov.au/plan?utm_source=AGL&amp;utm_campaign=bpi-retailer&amp;utm_medium=retailer&amp;id=AGL15327MRG2&amp;postcode=2650</t>
  </si>
  <si>
    <t xml:space="preserve">Report 10: NSW Energy Prices 2020 An update report (September 2020).  </t>
  </si>
  <si>
    <t>NSW</t>
    <phoneticPr fontId="0" type="noConversion"/>
  </si>
  <si>
    <t>AGL</t>
    <phoneticPr fontId="0" type="noConversion"/>
  </si>
  <si>
    <t>Super Saver</t>
  </si>
  <si>
    <t>bi-monthly</t>
    <phoneticPr fontId="0" type="noConversion"/>
  </si>
  <si>
    <t>n</t>
    <phoneticPr fontId="0" type="noConversion"/>
  </si>
  <si>
    <t>N</t>
    <phoneticPr fontId="0" type="noConversion"/>
  </si>
  <si>
    <t>E-billing only.</t>
  </si>
  <si>
    <t>https://www.energymadeeasy.gov.au/plan?id=AGL208213MRG&amp;postcode=2000</t>
  </si>
  <si>
    <t>https://www.energymadeeasy.gov.au/plan?id=ALI13114MRG&amp;postcode=2000</t>
  </si>
  <si>
    <t>EnergyAustralia</t>
    <phoneticPr fontId="0" type="noConversion"/>
  </si>
  <si>
    <t>Origin Energy</t>
    <phoneticPr fontId="0" type="noConversion"/>
  </si>
  <si>
    <t>Go</t>
  </si>
  <si>
    <t>https://www.energymadeeasy.gov.au/plan?id=SIM240634MRG&amp;utm_source=Simply%20Energy&amp;utm_campaign=bpi-retailer&amp;utm_medium=retailer&amp;postcode=2000</t>
  </si>
  <si>
    <t>UltraSave</t>
  </si>
  <si>
    <t>https://www.energymadeeasy.gov.au/plan?id=GLO240274MRG&amp;postcode=2000</t>
  </si>
  <si>
    <t>Covau</t>
    <phoneticPr fontId="0" type="noConversion"/>
  </si>
  <si>
    <t>Freedom Plus</t>
  </si>
  <si>
    <t>https://www.energymadeeasy.gov.au/plan?id=COV76270MRG&amp;postcode=2000</t>
  </si>
  <si>
    <t>Sumo Power</t>
    <phoneticPr fontId="0" type="noConversion"/>
  </si>
  <si>
    <t>Assure</t>
  </si>
  <si>
    <t>https://www.energymadeeasy.gov.au/plan?id=SUM93645MRG&amp;postcode=2000</t>
  </si>
  <si>
    <t>ActewAGL</t>
    <phoneticPr fontId="0" type="noConversion"/>
  </si>
  <si>
    <t>Y</t>
    <phoneticPr fontId="0" type="noConversion"/>
  </si>
  <si>
    <t>https://www.energymadeeasy.gov.au/plan?id=AGL208215MRG5&amp;utm_source=AGL&amp;utm_campaign=bpi-retailer&amp;utm_medium=retailer&amp;postcode=2640</t>
  </si>
  <si>
    <t>https://www.energymadeeasy.gov.au/plan?id=ENE19207MRG&amp;utm_source=EnergyAustralia&amp;utm_campaign=bpi-retailer&amp;utm_medium=retailer&amp;postcode=2640</t>
  </si>
  <si>
    <t>https://www.energymadeeasy.gov.au/plan?id=ORI19035MRG9&amp;utm_source=Origin%20Energy&amp;utm_campaign=bpi-retailer&amp;utm_medium=retailer&amp;postcode=2640</t>
  </si>
  <si>
    <t>https://www.energymadeeasy.gov.au/plan?id=AGL208210MRG5&amp;utm_source=AGL&amp;utm_campaign=bpi-retailer&amp;utm_medium=retailer&amp;postcode=2643</t>
  </si>
  <si>
    <t>https://www.energymadeeasy.gov.au/plan?id=ORI19036MRG9&amp;utm_source=Origin%20Energy&amp;utm_campaign=bpi-retailer&amp;utm_medium=retailer&amp;postcode=2643</t>
  </si>
  <si>
    <t>https://www.energymadeeasy.gov.au/plan?id=ORI19130MRG&amp;postcode=2630</t>
  </si>
  <si>
    <t>https://www.energymadeeasy.gov.au/plan?id=AGL208212MRG5&amp;utm_source=AGL&amp;utm_campaign=bpi-retailer&amp;utm_medium=retailer&amp;postcode=2644</t>
  </si>
  <si>
    <t>https://www.energymadeeasy.gov.au/plan?id=ORI19131MRG9&amp;utm_source=Origin%20Energy&amp;utm_campaign=bpi-retailer&amp;utm_medium=retailer&amp;postcode=2644</t>
  </si>
  <si>
    <t>https://www.energymadeeasy.gov.au/plan?id=ORI19128MRG&amp;postcode=2720</t>
  </si>
  <si>
    <t>https://www.energymadeeasy.gov.au/plan?id=AGL208211MRG5&amp;utm_source=AGL&amp;utm_campaign=bpi-retailer&amp;utm_medium=retailer&amp;postcode=2650</t>
  </si>
  <si>
    <t>https://www.energymadeeasy.gov.au/plan?id=ORI19132MRG9&amp;utm_source=Origin%20Energy&amp;utm_campaign=bpi-retailer&amp;utm_medium=retailer&amp;postcode=2650</t>
  </si>
  <si>
    <t>https://www.energymadeeasy.gov.au/plan?id=ORI19129MRG&amp;postcode=2340</t>
  </si>
  <si>
    <t>July 2021</t>
  </si>
  <si>
    <t xml:space="preserve">Report 11: NSW Energy Prices 2021 An update report (October 2021).  </t>
  </si>
  <si>
    <t>Sumo Power</t>
  </si>
  <si>
    <t>Workbook 4: Gas Market Offers in NSW</t>
  </si>
  <si>
    <t xml:space="preserve">NSW Tariff-Tracking Project, St Vincent de Paul Society </t>
  </si>
  <si>
    <t xml:space="preserve">Report 12: NSW Energy Prices 2022 An update report (September 2022).  </t>
  </si>
  <si>
    <t>July 2022</t>
  </si>
  <si>
    <t>https://www.energymadeeasy.gov.au/plan?id=SUM361787MRG&amp;postcode=2000</t>
  </si>
  <si>
    <t>Value Saver</t>
  </si>
  <si>
    <t>$75 sign up credit for new AGL customers</t>
  </si>
  <si>
    <t>Flexi Plan</t>
  </si>
  <si>
    <t>$25 sign up credit</t>
  </si>
  <si>
    <t>Account credit available to customers that sign up via Energy Australia`s website only.</t>
  </si>
  <si>
    <t>https://www.energymadeeasy.gov.au/plan?id=ENE379614MR&amp;utm_source=EnergyAustralia&amp;utm_campaign=bpi-retailer&amp;utm_medium=retailer&amp;postcode=2000</t>
  </si>
  <si>
    <t>Go Variable</t>
  </si>
  <si>
    <t>https://www.energymadeeasy.gov.au/plan?id=ORI431051MRG1&amp;postcode=2000</t>
  </si>
  <si>
    <t>Red Energy</t>
    <phoneticPr fontId="0" type="noConversion"/>
  </si>
  <si>
    <t>https://www.energymadeeasy.gov.au/plan?id=RED21392MRG15&amp;postcode=2000</t>
  </si>
  <si>
    <t>Simply Energy</t>
    <phoneticPr fontId="0" type="noConversion"/>
  </si>
  <si>
    <t>NRMA</t>
  </si>
  <si>
    <t>Only available for NRMA members</t>
  </si>
  <si>
    <t>https://www.energymadeeasy.gov.au/plan?id=SIM422576MRG1&amp;postcode=2000</t>
  </si>
  <si>
    <t>https://www.energymadeeasy.gov.au/plan?id=GLO403798MRG1&amp;postcode=2000</t>
  </si>
  <si>
    <t>Sign up via Sumo's website only</t>
  </si>
  <si>
    <t>Kogan Energy</t>
  </si>
  <si>
    <t>Kogan First</t>
  </si>
  <si>
    <t>To be eligible, you must be an existing Kogan First member or agree to Kogan First membership </t>
  </si>
  <si>
    <t>https://www.energymadeeasy.gov.au/plan?id=KOG365895MRG1&amp;postcode=2000</t>
  </si>
  <si>
    <t>Powershop</t>
  </si>
  <si>
    <t>Carbon Neutral</t>
  </si>
  <si>
    <t>You must have an electricity account with Powershop at the same property.</t>
  </si>
  <si>
    <t>https://www.energymadeeasy.gov.au/plan?id=PSH401433MRG1&amp;postcode=2000</t>
  </si>
  <si>
    <t>https://www.energymadeeasy.gov.au/plan?id=ENE379605MR&amp;utm_source=EnergyAustralia&amp;utm_campaign=bpi-retailer&amp;utm_medium=retailer&amp;postcode=2586</t>
  </si>
  <si>
    <t>https://www.energymadeeasy.gov.au/plan?id=ACT253404MRD&amp;postcode=2586</t>
  </si>
  <si>
    <t>https://www.energymadeeasy.gov.au/plan?id=ENE379600MR&amp;utm_source=EnergyAustralia&amp;utm_campaign=bpi-retailer&amp;utm_medium=retailer&amp;postcode=2620</t>
  </si>
  <si>
    <t>https://www.energymadeeasy.gov.au/plan?id=ACT253416MRD&amp;postcode=2620</t>
  </si>
  <si>
    <t>https://www.energymadeeasy.gov.au/plan?id=ACT253464MRD&amp;postcode=2535</t>
  </si>
  <si>
    <t>https://www.energymadeeasy.gov.au/plan?id=AGL376565MRG2&amp;postcode=2640</t>
  </si>
  <si>
    <t>https://www.energymadeeasy.gov.au/plan?id=ENE379615MR&amp;utm_source=EnergyAustralia&amp;utm_campaign=bpi-retailer&amp;utm_medium=retailer&amp;postcode=2640</t>
  </si>
  <si>
    <t>https://www.energymadeeasy.gov.au/plan?id=ORI431049MRG1&amp;utm_source=Origin%20Energy&amp;utm_campaign=bpi-retailer&amp;utm_medium=retailer&amp;postcode=2640</t>
  </si>
  <si>
    <t>https://www.energymadeeasy.gov.au/plan?id=ENE379611MR&amp;utm_source=EnergyAustralia&amp;utm_campaign=bpi-retailer&amp;utm_medium=retailer&amp;postcode=2647</t>
  </si>
  <si>
    <t>https://www.energymadeeasy.gov.au/plan?id=ORI431050MRG1&amp;utm_source=Origin%20Energy&amp;utm_campaign=bpi-retailer&amp;utm_medium=retailer&amp;postcode=2643</t>
  </si>
  <si>
    <t>https://www.energymadeeasy.gov.au/plan?id=ORI431053MRG&amp;postcode=2630</t>
  </si>
  <si>
    <t>https://www.energymadeeasy.gov.au/plan?id=RED21391MRG14&amp;postcode=2630</t>
  </si>
  <si>
    <t>https://www.energymadeeasy.gov.au/plan?id=ORI431056MRG1&amp;postcode=2666</t>
  </si>
  <si>
    <t>https://www.energymadeeasy.gov.au/plan?id=ORI431054MRG1&amp;postcode=2720</t>
  </si>
  <si>
    <t>https://www.energymadeeasy.gov.au/plan?id=RED21368MRG14&amp;postcode=2720</t>
  </si>
  <si>
    <t>https://www.energymadeeasy.gov.au/plan?id=ORI431057MRG1&amp;utm_source=Origin%20Energy&amp;utm_campaign=bpi-retailer&amp;utm_medium=retailer&amp;postcode=2650</t>
  </si>
  <si>
    <t>https://www.energymadeeasy.gov.au/plan?id=ORI431055MRG&amp;postcode=2340</t>
  </si>
  <si>
    <t>*Gas market offers post July 2011 - July 2023</t>
  </si>
  <si>
    <t xml:space="preserve">The Tariff-Tracking project has produced 5 workbooks and 13 reports: </t>
  </si>
  <si>
    <t>Workbook 1: Regulated electricity offers July 2008 - July 2023</t>
  </si>
  <si>
    <t>Workbook 2: Regulated gas offers July 2009 - July 2023</t>
  </si>
  <si>
    <t>Workbook 3: Published electricity market offers post July 2011 - July 2023</t>
  </si>
  <si>
    <t>Workbook 4: Published gas market offers post July 2011 - July 2023</t>
  </si>
  <si>
    <t>Workbook 5: Solar offers post July 2016 - July 2023</t>
  </si>
  <si>
    <t xml:space="preserve">Report 13: NSW Energy Prices 2023 An update report (August 2023).  </t>
  </si>
  <si>
    <t>July 2023</t>
  </si>
  <si>
    <t>https://www.energymadeeasy.gov.au/plan?id=KOG612196MRG1&amp;postcode=2000</t>
  </si>
  <si>
    <t>https://www.energymadeeasy.gov.au/plan?id=PSH612198MRG1&amp;postcode=2000</t>
  </si>
  <si>
    <t>https://www.energymadeeasy.gov.au/plan?id=SUM634825MRG1&amp;postcode=2000</t>
  </si>
  <si>
    <t>NEW</t>
  </si>
  <si>
    <t>CovaU</t>
  </si>
  <si>
    <t>https://www.energymadeeasy.gov.au/plan?id=COV522029MRG3&amp;postcode=2000</t>
  </si>
  <si>
    <t>https://www.energymadeeasy.gov.au/plan?id=AGL359240MRG8&amp;postcode=2000</t>
  </si>
  <si>
    <t>https://www.energymadeeasy.gov.au/plan?id=ENE379614MRG12&amp;postcode=2000</t>
  </si>
  <si>
    <t>https://www.energymadeeasy.gov.au/plan?id=ORI431051MRG4&amp;postcode=2000</t>
  </si>
  <si>
    <t>https://www.energymadeeasy.gov.au/plan?id=RED552124MRG2&amp;postcode=2000</t>
  </si>
  <si>
    <t>Blue Perks</t>
  </si>
  <si>
    <t>You will receive complimentary access to the My NRMA membership program for 12 months.</t>
  </si>
  <si>
    <t>https://www.energymadeeasy.gov.au/plan?id=SIM590621MRG2&amp;postcode=2000</t>
  </si>
  <si>
    <t>https://www.energymadeeasy.gov.au/plan?id=GLO630428MRG2&amp;postcode=2000</t>
  </si>
  <si>
    <t>https://www.energymadeeasy.gov.au/plan?id=ALI463727MRG4&amp;postcode=2000</t>
  </si>
  <si>
    <t>Dodo</t>
  </si>
  <si>
    <t>Market Offer</t>
  </si>
  <si>
    <t>https://www.energymadeeasy.gov.au/plan?id=DOD17623MRG6&amp;postcode=2000</t>
  </si>
  <si>
    <t>https://www.energymadeeasy.gov.au/plan?id=AGL359238MRG9&amp;postcode=2640</t>
  </si>
  <si>
    <t>https://www.energymadeeasy.gov.au/plan?id=ENE379615MRG13&amp;postcode=2640</t>
  </si>
  <si>
    <t>https://www.energymadeeasy.gov.au/plan?id=ORI431049MRG6&amp;postcode=2640</t>
  </si>
  <si>
    <t>https://www.energymadeeasy.gov.au/plan?id=RED552126MRG2&amp;postcode=2640</t>
  </si>
  <si>
    <t>https://www.energymadeeasy.gov.au/plan?id=AGL359241MRG9&amp;postcode=2647</t>
  </si>
  <si>
    <t>https://www.energymadeeasy.gov.au/plan?id=ENE379611MRG13&amp;postcode=2647</t>
  </si>
  <si>
    <t>https://www.energymadeeasy.gov.au/plan?id=ORI431050MRG6&amp;postcode=2647</t>
  </si>
  <si>
    <t>https://www.energymadeeasy.gov.au/plan?id=RED552129MRG2&amp;postcode=2647</t>
  </si>
  <si>
    <t>https://www.energymadeeasy.gov.au/plan?id=ORI431053MRG5&amp;postcode=2630</t>
  </si>
  <si>
    <t>https://www.energymadeeasy.gov.au/plan?id=RED552114MRG2&amp;postcode=2630</t>
  </si>
  <si>
    <t>https://www.energymadeeasy.gov.au/plan?id=AGL359244MRG8&amp;postcode=2666</t>
  </si>
  <si>
    <t>https://www.energymadeeasy.gov.au/plan?id=ORI431056MRG5&amp;postcode=2666</t>
  </si>
  <si>
    <t>https://www.energymadeeasy.gov.au/plan?id=RED552119MRG2&amp;postcode=2666</t>
  </si>
  <si>
    <t>https://www.energymadeeasy.gov.au/plan?id=ORI431054MRG5&amp;postcode=2720</t>
  </si>
  <si>
    <t>https://www.energymadeeasy.gov.au/plan?id=RED552120MRG2&amp;postcode=2720</t>
  </si>
  <si>
    <t>https://www.energymadeeasy.gov.au/plan?id=AGL359242MRG8&amp;postcode=2650</t>
  </si>
  <si>
    <t>https://www.energymadeeasy.gov.au/plan?id=ORI431057MRG5&amp;postcode=2650</t>
  </si>
  <si>
    <t>https://www.energymadeeasy.gov.au/plan?id=RED552118MRG2&amp;postcode=2650</t>
  </si>
  <si>
    <t>https://www.energymadeeasy.gov.au/plan?id=ORI431055MRG5&amp;postcode=2340</t>
  </si>
  <si>
    <t>https://www.energymadeeasy.gov.au/plan?id=RED552151MRG2&amp;postcode=2340</t>
  </si>
  <si>
    <t>https://www.energymadeeasy.gov.au/plan?id=ENE379605MRG&amp;utm_source=EnergyAustralia&amp;utm_campaign=bpi-retailer&amp;utm_medium=retailer&amp;postcode=2586</t>
  </si>
  <si>
    <t>https://www.energymadeeasy.gov.au/plan?id=ENE379600MRG&amp;utm_source=EnergyAustralia&amp;utm_campaign=bpi-retailer&amp;utm_medium=retailer&amp;postcode=2620</t>
  </si>
  <si>
    <t>Home Saver Plus</t>
  </si>
  <si>
    <t>https://www.energymadeeasy.gov.au/plan?id=ACT523220MRG&amp;postcode=2586</t>
  </si>
  <si>
    <t>https://www.energymadeeasy.gov.au/plan?id=ACT523221MRG3&amp;utm_source=ActewAGL&amp;utm_campaign=bpi-retailer&amp;utm_medium=retailer&amp;postcode=2619</t>
  </si>
  <si>
    <t>https://www.energymadeeasy.gov.au/plan?id=ACT523222MRG2&amp;utm_source=ActewAGL&amp;utm_campaign=bpi-retailer&amp;utm_medium=retailer&amp;postcode=2540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</si>
</sst>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8" formatCode="&quot;$&quot;#,##0.00_);[Red]\(&quot;$&quot;#,##0.00\)"/>
    <numFmt numFmtId="164" formatCode="0.0"/>
  </numFmts>
  <fonts count="42" x14ac:knownFonts="1">
    <font>
      <sz val="10"/>
      <name val="Verdana"/>
    </font>
    <font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0"/>
      <color indexed="17"/>
      <name val="Arial"/>
      <family val="2"/>
    </font>
    <font>
      <b/>
      <sz val="9"/>
      <color indexed="81"/>
      <name val="Verdana"/>
      <family val="2"/>
    </font>
    <font>
      <sz val="9"/>
      <color indexed="81"/>
      <name val="Verdana"/>
      <family val="2"/>
    </font>
    <font>
      <b/>
      <sz val="10"/>
      <color indexed="10"/>
      <name val="Arial"/>
      <family val="2"/>
    </font>
    <font>
      <sz val="10"/>
      <color indexed="18"/>
      <name val="Arial"/>
      <family val="2"/>
    </font>
    <font>
      <b/>
      <sz val="9"/>
      <color indexed="81"/>
      <name val="Arial"/>
      <family val="2"/>
    </font>
    <font>
      <sz val="9"/>
      <color indexed="81"/>
      <name val="Arial"/>
      <family val="2"/>
    </font>
    <font>
      <sz val="10"/>
      <color indexed="18"/>
      <name val="Verdana"/>
      <family val="2"/>
    </font>
    <font>
      <b/>
      <sz val="11"/>
      <color indexed="12"/>
      <name val="Arial"/>
      <family val="2"/>
    </font>
    <font>
      <b/>
      <sz val="11"/>
      <color indexed="57"/>
      <name val="Arial"/>
      <family val="2"/>
    </font>
    <font>
      <sz val="10"/>
      <color indexed="57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name val="Verdana"/>
      <family val="2"/>
    </font>
    <font>
      <sz val="10"/>
      <color indexed="9"/>
      <name val="Arial"/>
      <family val="2"/>
    </font>
    <font>
      <u/>
      <sz val="10"/>
      <color indexed="12"/>
      <name val="Verdana"/>
      <family val="2"/>
    </font>
    <font>
      <b/>
      <sz val="11"/>
      <color indexed="18"/>
      <name val="Arial"/>
      <family val="2"/>
    </font>
    <font>
      <sz val="10"/>
      <color rgb="FFFF0000"/>
      <name val="Verdan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</fonts>
  <fills count="3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420">
    <xf numFmtId="0" fontId="0" fillId="0" borderId="0" xfId="0"/>
    <xf numFmtId="0" fontId="12" fillId="0" borderId="0" xfId="0" applyFont="1"/>
    <xf numFmtId="0" fontId="14" fillId="0" borderId="0" xfId="0" applyFont="1"/>
    <xf numFmtId="0" fontId="12" fillId="2" borderId="0" xfId="0" applyFont="1" applyFill="1"/>
    <xf numFmtId="0" fontId="0" fillId="2" borderId="0" xfId="0" applyFill="1"/>
    <xf numFmtId="0" fontId="18" fillId="0" borderId="2" xfId="0" applyFont="1" applyBorder="1"/>
    <xf numFmtId="0" fontId="0" fillId="0" borderId="2" xfId="0" applyBorder="1"/>
    <xf numFmtId="0" fontId="0" fillId="4" borderId="2" xfId="0" applyFill="1" applyBorder="1"/>
    <xf numFmtId="0" fontId="0" fillId="4" borderId="0" xfId="0" applyFill="1"/>
    <xf numFmtId="0" fontId="18" fillId="0" borderId="0" xfId="0" applyFont="1"/>
    <xf numFmtId="0" fontId="19" fillId="0" borderId="0" xfId="0" applyFont="1"/>
    <xf numFmtId="0" fontId="0" fillId="0" borderId="1" xfId="0" applyBorder="1"/>
    <xf numFmtId="0" fontId="0" fillId="4" borderId="1" xfId="0" applyFill="1" applyBorder="1"/>
    <xf numFmtId="0" fontId="19" fillId="0" borderId="0" xfId="0" applyFont="1" applyProtection="1">
      <protection hidden="1"/>
    </xf>
    <xf numFmtId="0" fontId="22" fillId="0" borderId="0" xfId="0" applyFont="1"/>
    <xf numFmtId="0" fontId="10" fillId="0" borderId="0" xfId="0" applyFont="1"/>
    <xf numFmtId="1" fontId="0" fillId="0" borderId="0" xfId="0" applyNumberFormat="1"/>
    <xf numFmtId="9" fontId="0" fillId="0" borderId="0" xfId="0" applyNumberFormat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6" fontId="0" fillId="0" borderId="0" xfId="0" applyNumberFormat="1" applyAlignment="1" applyProtection="1">
      <alignment horizontal="left"/>
      <protection hidden="1"/>
    </xf>
    <xf numFmtId="8" fontId="0" fillId="0" borderId="0" xfId="0" applyNumberFormat="1" applyAlignment="1" applyProtection="1">
      <alignment horizontal="left"/>
      <protection hidden="1"/>
    </xf>
    <xf numFmtId="8" fontId="0" fillId="0" borderId="0" xfId="0" applyNumberFormat="1" applyAlignment="1">
      <alignment horizontal="left"/>
    </xf>
    <xf numFmtId="0" fontId="0" fillId="0" borderId="3" xfId="0" applyBorder="1" applyAlignment="1" applyProtection="1">
      <alignment horizontal="left"/>
      <protection hidden="1"/>
    </xf>
    <xf numFmtId="6" fontId="0" fillId="0" borderId="3" xfId="0" applyNumberFormat="1" applyBorder="1" applyAlignment="1" applyProtection="1">
      <alignment horizontal="left"/>
      <protection hidden="1"/>
    </xf>
    <xf numFmtId="1" fontId="0" fillId="0" borderId="0" xfId="0" applyNumberFormat="1" applyAlignment="1">
      <alignment horizontal="right"/>
    </xf>
    <xf numFmtId="0" fontId="12" fillId="0" borderId="0" xfId="0" applyFont="1" applyProtection="1">
      <protection hidden="1"/>
    </xf>
    <xf numFmtId="0" fontId="0" fillId="0" borderId="0" xfId="0" applyProtection="1">
      <protection hidden="1"/>
    </xf>
    <xf numFmtId="0" fontId="0" fillId="2" borderId="1" xfId="0" applyFill="1" applyBorder="1" applyProtection="1">
      <protection hidden="1"/>
    </xf>
    <xf numFmtId="0" fontId="13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15" fillId="0" borderId="0" xfId="0" applyFont="1" applyProtection="1">
      <protection hidden="1"/>
    </xf>
    <xf numFmtId="0" fontId="0" fillId="4" borderId="0" xfId="0" applyFill="1" applyProtection="1">
      <protection hidden="1"/>
    </xf>
    <xf numFmtId="0" fontId="13" fillId="4" borderId="0" xfId="0" applyFont="1" applyFill="1" applyProtection="1">
      <protection hidden="1"/>
    </xf>
    <xf numFmtId="3" fontId="9" fillId="4" borderId="0" xfId="0" applyNumberFormat="1" applyFont="1" applyFill="1" applyProtection="1">
      <protection hidden="1"/>
    </xf>
    <xf numFmtId="0" fontId="0" fillId="0" borderId="3" xfId="0" applyBorder="1" applyProtection="1">
      <protection hidden="1"/>
    </xf>
    <xf numFmtId="3" fontId="9" fillId="0" borderId="0" xfId="0" applyNumberFormat="1" applyFont="1" applyProtection="1">
      <protection hidden="1"/>
    </xf>
    <xf numFmtId="0" fontId="22" fillId="0" borderId="0" xfId="0" applyFont="1" applyProtection="1">
      <protection hidden="1"/>
    </xf>
    <xf numFmtId="2" fontId="0" fillId="0" borderId="0" xfId="0" applyNumberFormat="1" applyAlignment="1" applyProtection="1">
      <alignment horizontal="right"/>
      <protection hidden="1"/>
    </xf>
    <xf numFmtId="2" fontId="0" fillId="4" borderId="0" xfId="0" applyNumberFormat="1" applyFill="1" applyAlignment="1" applyProtection="1">
      <alignment horizontal="right"/>
      <protection hidden="1"/>
    </xf>
    <xf numFmtId="3" fontId="8" fillId="4" borderId="0" xfId="0" applyNumberFormat="1" applyFont="1" applyFill="1" applyProtection="1">
      <protection hidden="1"/>
    </xf>
    <xf numFmtId="0" fontId="13" fillId="3" borderId="0" xfId="0" applyFont="1" applyFill="1" applyProtection="1">
      <protection locked="0"/>
    </xf>
    <xf numFmtId="0" fontId="0" fillId="5" borderId="1" xfId="0" applyFill="1" applyBorder="1" applyProtection="1">
      <protection hidden="1"/>
    </xf>
    <xf numFmtId="0" fontId="12" fillId="5" borderId="0" xfId="0" applyFont="1" applyFill="1"/>
    <xf numFmtId="0" fontId="0" fillId="5" borderId="0" xfId="0" applyFill="1"/>
    <xf numFmtId="2" fontId="0" fillId="0" borderId="0" xfId="0" applyNumberFormat="1" applyProtection="1">
      <protection hidden="1"/>
    </xf>
    <xf numFmtId="0" fontId="10" fillId="0" borderId="1" xfId="0" applyFont="1" applyBorder="1"/>
    <xf numFmtId="3" fontId="0" fillId="0" borderId="1" xfId="0" applyNumberFormat="1" applyBorder="1"/>
    <xf numFmtId="0" fontId="13" fillId="3" borderId="0" xfId="0" applyFont="1" applyFill="1" applyAlignment="1" applyProtection="1">
      <alignment horizontal="left"/>
      <protection locked="0"/>
    </xf>
    <xf numFmtId="0" fontId="0" fillId="5" borderId="0" xfId="0" applyFill="1" applyProtection="1">
      <protection hidden="1"/>
    </xf>
    <xf numFmtId="0" fontId="0" fillId="0" borderId="1" xfId="0" applyBorder="1" applyProtection="1">
      <protection hidden="1"/>
    </xf>
    <xf numFmtId="0" fontId="0" fillId="0" borderId="1" xfId="0" applyBorder="1" applyAlignment="1" applyProtection="1">
      <alignment horizontal="left"/>
      <protection hidden="1"/>
    </xf>
    <xf numFmtId="6" fontId="0" fillId="0" borderId="1" xfId="0" applyNumberFormat="1" applyBorder="1" applyAlignment="1" applyProtection="1">
      <alignment horizontal="left"/>
      <protection hidden="1"/>
    </xf>
    <xf numFmtId="3" fontId="0" fillId="0" borderId="0" xfId="0" applyNumberFormat="1"/>
    <xf numFmtId="1" fontId="0" fillId="0" borderId="1" xfId="0" applyNumberFormat="1" applyBorder="1" applyAlignment="1">
      <alignment horizontal="right"/>
    </xf>
    <xf numFmtId="1" fontId="0" fillId="0" borderId="1" xfId="0" applyNumberFormat="1" applyBorder="1"/>
    <xf numFmtId="2" fontId="7" fillId="0" borderId="0" xfId="0" applyNumberFormat="1" applyFont="1" applyProtection="1">
      <protection hidden="1"/>
    </xf>
    <xf numFmtId="1" fontId="6" fillId="4" borderId="0" xfId="0" applyNumberFormat="1" applyFont="1" applyFill="1" applyProtection="1">
      <protection hidden="1"/>
    </xf>
    <xf numFmtId="0" fontId="0" fillId="7" borderId="1" xfId="0" applyFill="1" applyBorder="1" applyProtection="1">
      <protection hidden="1"/>
    </xf>
    <xf numFmtId="0" fontId="0" fillId="7" borderId="0" xfId="0" applyFill="1" applyProtection="1">
      <protection hidden="1"/>
    </xf>
    <xf numFmtId="0" fontId="12" fillId="7" borderId="0" xfId="0" applyFont="1" applyFill="1"/>
    <xf numFmtId="0" fontId="0" fillId="7" borderId="0" xfId="0" applyFill="1"/>
    <xf numFmtId="3" fontId="5" fillId="4" borderId="0" xfId="0" applyNumberFormat="1" applyFont="1" applyFill="1" applyAlignment="1" applyProtection="1">
      <alignment horizontal="right"/>
      <protection hidden="1"/>
    </xf>
    <xf numFmtId="0" fontId="23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18" fillId="6" borderId="6" xfId="0" applyFont="1" applyFill="1" applyBorder="1" applyProtection="1">
      <protection hidden="1"/>
    </xf>
    <xf numFmtId="0" fontId="12" fillId="6" borderId="7" xfId="0" applyFont="1" applyFill="1" applyBorder="1" applyProtection="1">
      <protection hidden="1"/>
    </xf>
    <xf numFmtId="0" fontId="12" fillId="6" borderId="8" xfId="0" applyFont="1" applyFill="1" applyBorder="1" applyProtection="1">
      <protection hidden="1"/>
    </xf>
    <xf numFmtId="0" fontId="24" fillId="6" borderId="0" xfId="0" applyFont="1" applyFill="1" applyProtection="1">
      <protection hidden="1"/>
    </xf>
    <xf numFmtId="0" fontId="25" fillId="6" borderId="0" xfId="0" applyFont="1" applyFill="1" applyProtection="1">
      <protection hidden="1"/>
    </xf>
    <xf numFmtId="0" fontId="12" fillId="6" borderId="4" xfId="0" applyFont="1" applyFill="1" applyBorder="1" applyProtection="1">
      <protection hidden="1"/>
    </xf>
    <xf numFmtId="0" fontId="12" fillId="6" borderId="0" xfId="0" applyFont="1" applyFill="1" applyProtection="1">
      <protection hidden="1"/>
    </xf>
    <xf numFmtId="0" fontId="12" fillId="6" borderId="5" xfId="0" applyFont="1" applyFill="1" applyBorder="1" applyProtection="1">
      <protection hidden="1"/>
    </xf>
    <xf numFmtId="0" fontId="13" fillId="6" borderId="0" xfId="0" applyFont="1" applyFill="1" applyProtection="1">
      <protection hidden="1"/>
    </xf>
    <xf numFmtId="0" fontId="28" fillId="6" borderId="0" xfId="0" applyFont="1" applyFill="1" applyProtection="1">
      <protection hidden="1"/>
    </xf>
    <xf numFmtId="0" fontId="29" fillId="6" borderId="0" xfId="0" applyFont="1" applyFill="1" applyProtection="1">
      <protection hidden="1"/>
    </xf>
    <xf numFmtId="0" fontId="12" fillId="6" borderId="9" xfId="0" applyFont="1" applyFill="1" applyBorder="1" applyProtection="1">
      <protection hidden="1"/>
    </xf>
    <xf numFmtId="0" fontId="12" fillId="6" borderId="3" xfId="0" applyFont="1" applyFill="1" applyBorder="1" applyProtection="1">
      <protection hidden="1"/>
    </xf>
    <xf numFmtId="0" fontId="12" fillId="6" borderId="10" xfId="0" applyFont="1" applyFill="1" applyBorder="1" applyProtection="1">
      <protection hidden="1"/>
    </xf>
    <xf numFmtId="0" fontId="0" fillId="6" borderId="7" xfId="0" applyFill="1" applyBorder="1" applyProtection="1">
      <protection hidden="1"/>
    </xf>
    <xf numFmtId="0" fontId="0" fillId="6" borderId="8" xfId="0" applyFill="1" applyBorder="1" applyProtection="1">
      <protection hidden="1"/>
    </xf>
    <xf numFmtId="0" fontId="29" fillId="0" borderId="0" xfId="0" applyFont="1" applyProtection="1">
      <protection hidden="1"/>
    </xf>
    <xf numFmtId="0" fontId="0" fillId="6" borderId="5" xfId="0" applyFill="1" applyBorder="1" applyProtection="1">
      <protection hidden="1"/>
    </xf>
    <xf numFmtId="0" fontId="12" fillId="0" borderId="17" xfId="0" applyFont="1" applyBorder="1" applyProtection="1">
      <protection hidden="1"/>
    </xf>
    <xf numFmtId="49" fontId="31" fillId="7" borderId="18" xfId="0" applyNumberFormat="1" applyFont="1" applyFill="1" applyBorder="1" applyProtection="1">
      <protection hidden="1"/>
    </xf>
    <xf numFmtId="49" fontId="31" fillId="5" borderId="18" xfId="0" applyNumberFormat="1" applyFont="1" applyFill="1" applyBorder="1" applyProtection="1">
      <protection hidden="1"/>
    </xf>
    <xf numFmtId="49" fontId="12" fillId="2" borderId="19" xfId="0" applyNumberFormat="1" applyFont="1" applyFill="1" applyBorder="1" applyProtection="1">
      <protection hidden="1"/>
    </xf>
    <xf numFmtId="0" fontId="27" fillId="6" borderId="9" xfId="0" applyFont="1" applyFill="1" applyBorder="1" applyProtection="1">
      <protection hidden="1"/>
    </xf>
    <xf numFmtId="0" fontId="0" fillId="6" borderId="3" xfId="0" applyFill="1" applyBorder="1" applyProtection="1">
      <protection hidden="1"/>
    </xf>
    <xf numFmtId="0" fontId="0" fillId="6" borderId="10" xfId="0" applyFill="1" applyBorder="1" applyProtection="1">
      <protection hidden="1"/>
    </xf>
    <xf numFmtId="0" fontId="28" fillId="6" borderId="6" xfId="0" applyFont="1" applyFill="1" applyBorder="1" applyProtection="1">
      <protection hidden="1"/>
    </xf>
    <xf numFmtId="0" fontId="29" fillId="6" borderId="8" xfId="0" applyFont="1" applyFill="1" applyBorder="1" applyProtection="1">
      <protection hidden="1"/>
    </xf>
    <xf numFmtId="0" fontId="29" fillId="6" borderId="4" xfId="0" applyFont="1" applyFill="1" applyBorder="1" applyProtection="1">
      <protection hidden="1"/>
    </xf>
    <xf numFmtId="0" fontId="29" fillId="6" borderId="5" xfId="0" applyFont="1" applyFill="1" applyBorder="1" applyProtection="1">
      <protection hidden="1"/>
    </xf>
    <xf numFmtId="0" fontId="0" fillId="4" borderId="11" xfId="0" applyFill="1" applyBorder="1" applyProtection="1">
      <protection hidden="1"/>
    </xf>
    <xf numFmtId="0" fontId="0" fillId="4" borderId="12" xfId="0" applyFill="1" applyBorder="1" applyProtection="1">
      <protection hidden="1"/>
    </xf>
    <xf numFmtId="0" fontId="0" fillId="4" borderId="2" xfId="0" applyFill="1" applyBorder="1" applyProtection="1">
      <protection hidden="1"/>
    </xf>
    <xf numFmtId="0" fontId="0" fillId="4" borderId="20" xfId="0" applyFill="1" applyBorder="1" applyProtection="1">
      <protection hidden="1"/>
    </xf>
    <xf numFmtId="0" fontId="29" fillId="6" borderId="13" xfId="0" applyFont="1" applyFill="1" applyBorder="1" applyProtection="1">
      <protection hidden="1"/>
    </xf>
    <xf numFmtId="0" fontId="29" fillId="6" borderId="14" xfId="0" applyFont="1" applyFill="1" applyBorder="1" applyProtection="1">
      <protection hidden="1"/>
    </xf>
    <xf numFmtId="0" fontId="30" fillId="6" borderId="0" xfId="0" applyFont="1" applyFill="1" applyProtection="1">
      <protection hidden="1"/>
    </xf>
    <xf numFmtId="0" fontId="0" fillId="6" borderId="14" xfId="0" applyFill="1" applyBorder="1" applyProtection="1">
      <protection hidden="1"/>
    </xf>
    <xf numFmtId="0" fontId="0" fillId="6" borderId="21" xfId="0" applyFill="1" applyBorder="1" applyProtection="1">
      <protection hidden="1"/>
    </xf>
    <xf numFmtId="0" fontId="29" fillId="3" borderId="0" xfId="0" applyFont="1" applyFill="1" applyProtection="1">
      <protection hidden="1"/>
    </xf>
    <xf numFmtId="0" fontId="29" fillId="6" borderId="15" xfId="0" applyFont="1" applyFill="1" applyBorder="1" applyProtection="1">
      <protection hidden="1"/>
    </xf>
    <xf numFmtId="0" fontId="29" fillId="6" borderId="16" xfId="0" applyFont="1" applyFill="1" applyBorder="1" applyProtection="1">
      <protection hidden="1"/>
    </xf>
    <xf numFmtId="0" fontId="30" fillId="6" borderId="1" xfId="0" applyFont="1" applyFill="1" applyBorder="1" applyProtection="1">
      <protection hidden="1"/>
    </xf>
    <xf numFmtId="0" fontId="0" fillId="6" borderId="1" xfId="0" applyFill="1" applyBorder="1" applyProtection="1">
      <protection hidden="1"/>
    </xf>
    <xf numFmtId="0" fontId="0" fillId="6" borderId="16" xfId="0" applyFill="1" applyBorder="1" applyProtection="1">
      <protection hidden="1"/>
    </xf>
    <xf numFmtId="0" fontId="0" fillId="6" borderId="22" xfId="0" applyFill="1" applyBorder="1" applyProtection="1">
      <protection hidden="1"/>
    </xf>
    <xf numFmtId="49" fontId="12" fillId="8" borderId="18" xfId="0" applyNumberFormat="1" applyFont="1" applyFill="1" applyBorder="1" applyProtection="1">
      <protection hidden="1"/>
    </xf>
    <xf numFmtId="0" fontId="0" fillId="8" borderId="1" xfId="0" applyFill="1" applyBorder="1" applyProtection="1">
      <protection hidden="1"/>
    </xf>
    <xf numFmtId="0" fontId="12" fillId="8" borderId="0" xfId="0" applyFont="1" applyFill="1"/>
    <xf numFmtId="0" fontId="0" fillId="8" borderId="0" xfId="0" applyFill="1"/>
    <xf numFmtId="0" fontId="0" fillId="8" borderId="0" xfId="0" applyFill="1" applyProtection="1">
      <protection hidden="1"/>
    </xf>
    <xf numFmtId="6" fontId="0" fillId="0" borderId="0" xfId="0" applyNumberFormat="1" applyAlignment="1">
      <alignment horizontal="left"/>
    </xf>
    <xf numFmtId="0" fontId="0" fillId="0" borderId="0" xfId="0" applyAlignment="1" applyProtection="1">
      <alignment horizontal="right"/>
      <protection hidden="1"/>
    </xf>
    <xf numFmtId="1" fontId="4" fillId="4" borderId="0" xfId="0" applyNumberFormat="1" applyFont="1" applyFill="1" applyProtection="1">
      <protection hidden="1"/>
    </xf>
    <xf numFmtId="49" fontId="31" fillId="9" borderId="18" xfId="0" applyNumberFormat="1" applyFont="1" applyFill="1" applyBorder="1" applyProtection="1">
      <protection hidden="1"/>
    </xf>
    <xf numFmtId="0" fontId="0" fillId="9" borderId="0" xfId="0" applyFill="1"/>
    <xf numFmtId="0" fontId="12" fillId="9" borderId="0" xfId="0" applyFont="1" applyFill="1"/>
    <xf numFmtId="0" fontId="0" fillId="9" borderId="1" xfId="0" applyFill="1" applyBorder="1" applyProtection="1">
      <protection hidden="1"/>
    </xf>
    <xf numFmtId="0" fontId="0" fillId="9" borderId="0" xfId="0" applyFill="1" applyProtection="1">
      <protection hidden="1"/>
    </xf>
    <xf numFmtId="3" fontId="6" fillId="4" borderId="0" xfId="0" applyNumberFormat="1" applyFont="1" applyFill="1" applyProtection="1">
      <protection hidden="1"/>
    </xf>
    <xf numFmtId="3" fontId="0" fillId="4" borderId="0" xfId="0" applyNumberFormat="1" applyFill="1" applyAlignment="1" applyProtection="1">
      <alignment horizontal="right"/>
      <protection hidden="1"/>
    </xf>
    <xf numFmtId="3" fontId="0" fillId="4" borderId="0" xfId="0" applyNumberFormat="1" applyFill="1" applyProtection="1">
      <protection hidden="1"/>
    </xf>
    <xf numFmtId="3" fontId="4" fillId="4" borderId="0" xfId="0" applyNumberFormat="1" applyFont="1" applyFill="1" applyProtection="1">
      <protection hidden="1"/>
    </xf>
    <xf numFmtId="0" fontId="0" fillId="0" borderId="0" xfId="0" applyAlignment="1">
      <alignment horizontal="left"/>
    </xf>
    <xf numFmtId="0" fontId="0" fillId="10" borderId="0" xfId="0" applyFill="1" applyAlignment="1">
      <alignment horizontal="right" wrapText="1"/>
    </xf>
    <xf numFmtId="0" fontId="0" fillId="10" borderId="0" xfId="0" applyFill="1" applyAlignment="1">
      <alignment horizontal="left" wrapText="1"/>
    </xf>
    <xf numFmtId="0" fontId="0" fillId="10" borderId="0" xfId="0" applyFill="1" applyAlignment="1">
      <alignment wrapText="1"/>
    </xf>
    <xf numFmtId="0" fontId="0" fillId="4" borderId="21" xfId="0" applyFill="1" applyBorder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1" borderId="14" xfId="0" applyFill="1" applyBorder="1" applyAlignment="1">
      <alignment horizontal="right" wrapText="1"/>
    </xf>
    <xf numFmtId="0" fontId="0" fillId="12" borderId="0" xfId="0" applyFill="1" applyAlignment="1">
      <alignment horizontal="right" wrapText="1"/>
    </xf>
    <xf numFmtId="0" fontId="0" fillId="12" borderId="14" xfId="0" applyFill="1" applyBorder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8" borderId="14" xfId="0" applyFill="1" applyBorder="1" applyAlignment="1">
      <alignment horizontal="right" wrapText="1"/>
    </xf>
    <xf numFmtId="0" fontId="0" fillId="13" borderId="0" xfId="0" applyFill="1" applyAlignment="1">
      <alignment horizontal="right" wrapText="1"/>
    </xf>
    <xf numFmtId="0" fontId="0" fillId="13" borderId="14" xfId="0" applyFill="1" applyBorder="1" applyAlignment="1">
      <alignment horizontal="right" wrapText="1"/>
    </xf>
    <xf numFmtId="0" fontId="0" fillId="14" borderId="0" xfId="0" applyFill="1" applyAlignment="1">
      <alignment horizontal="center" wrapText="1"/>
    </xf>
    <xf numFmtId="0" fontId="0" fillId="14" borderId="16" xfId="0" applyFill="1" applyBorder="1" applyAlignment="1">
      <alignment horizontal="center" wrapText="1"/>
    </xf>
    <xf numFmtId="0" fontId="0" fillId="15" borderId="0" xfId="0" applyFill="1" applyAlignment="1">
      <alignment horizontal="center" wrapText="1"/>
    </xf>
    <xf numFmtId="0" fontId="0" fillId="12" borderId="0" xfId="0" applyFill="1" applyAlignment="1">
      <alignment horizontal="center" wrapText="1"/>
    </xf>
    <xf numFmtId="0" fontId="0" fillId="15" borderId="0" xfId="0" applyFill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10" borderId="14" xfId="0" applyFill="1" applyBorder="1" applyAlignment="1">
      <alignment horizontal="right" wrapText="1"/>
    </xf>
    <xf numFmtId="0" fontId="0" fillId="10" borderId="23" xfId="0" applyFill="1" applyBorder="1"/>
    <xf numFmtId="14" fontId="0" fillId="2" borderId="23" xfId="0" applyNumberFormat="1" applyFill="1" applyBorder="1"/>
    <xf numFmtId="0" fontId="0" fillId="0" borderId="23" xfId="0" applyBorder="1" applyAlignment="1">
      <alignment horizontal="left"/>
    </xf>
    <xf numFmtId="0" fontId="0" fillId="0" borderId="23" xfId="0" applyBorder="1"/>
    <xf numFmtId="14" fontId="0" fillId="0" borderId="23" xfId="0" applyNumberFormat="1" applyBorder="1"/>
    <xf numFmtId="0" fontId="0" fillId="0" borderId="23" xfId="0" applyBorder="1" applyAlignment="1">
      <alignment horizontal="right"/>
    </xf>
    <xf numFmtId="1" fontId="0" fillId="0" borderId="23" xfId="0" applyNumberFormat="1" applyBorder="1"/>
    <xf numFmtId="0" fontId="0" fillId="0" borderId="23" xfId="0" applyBorder="1" applyAlignment="1">
      <alignment horizontal="center"/>
    </xf>
    <xf numFmtId="0" fontId="32" fillId="0" borderId="0" xfId="1" applyAlignment="1" applyProtection="1"/>
    <xf numFmtId="0" fontId="3" fillId="0" borderId="0" xfId="0" applyFont="1"/>
    <xf numFmtId="0" fontId="29" fillId="13" borderId="0" xfId="0" applyFont="1" applyFill="1" applyProtection="1">
      <protection hidden="1"/>
    </xf>
    <xf numFmtId="0" fontId="0" fillId="13" borderId="0" xfId="0" applyFill="1" applyProtection="1">
      <protection hidden="1"/>
    </xf>
    <xf numFmtId="0" fontId="28" fillId="13" borderId="0" xfId="0" applyFont="1" applyFill="1" applyProtection="1">
      <protection hidden="1"/>
    </xf>
    <xf numFmtId="0" fontId="29" fillId="13" borderId="3" xfId="0" applyFont="1" applyFill="1" applyBorder="1" applyProtection="1">
      <protection hidden="1"/>
    </xf>
    <xf numFmtId="0" fontId="33" fillId="6" borderId="6" xfId="0" applyFont="1" applyFill="1" applyBorder="1" applyProtection="1">
      <protection hidden="1"/>
    </xf>
    <xf numFmtId="0" fontId="33" fillId="6" borderId="7" xfId="0" applyFont="1" applyFill="1" applyBorder="1" applyProtection="1">
      <protection hidden="1"/>
    </xf>
    <xf numFmtId="0" fontId="29" fillId="6" borderId="7" xfId="0" applyFont="1" applyFill="1" applyBorder="1" applyProtection="1">
      <protection hidden="1"/>
    </xf>
    <xf numFmtId="0" fontId="0" fillId="0" borderId="4" xfId="0" applyBorder="1" applyProtection="1">
      <protection hidden="1"/>
    </xf>
    <xf numFmtId="2" fontId="0" fillId="2" borderId="0" xfId="0" applyNumberFormat="1" applyFill="1" applyProtection="1">
      <protection hidden="1"/>
    </xf>
    <xf numFmtId="1" fontId="0" fillId="2" borderId="0" xfId="0" applyNumberFormat="1" applyFill="1" applyProtection="1">
      <protection hidden="1"/>
    </xf>
    <xf numFmtId="3" fontId="2" fillId="0" borderId="0" xfId="0" applyNumberFormat="1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9" xfId="0" applyBorder="1" applyProtection="1">
      <protection hidden="1"/>
    </xf>
    <xf numFmtId="2" fontId="0" fillId="0" borderId="3" xfId="0" applyNumberFormat="1" applyBorder="1" applyProtection="1">
      <protection hidden="1"/>
    </xf>
    <xf numFmtId="1" fontId="0" fillId="0" borderId="3" xfId="0" applyNumberFormat="1" applyBorder="1" applyProtection="1">
      <protection hidden="1"/>
    </xf>
    <xf numFmtId="3" fontId="2" fillId="0" borderId="3" xfId="0" applyNumberFormat="1" applyFont="1" applyBorder="1" applyProtection="1">
      <protection hidden="1"/>
    </xf>
    <xf numFmtId="1" fontId="0" fillId="2" borderId="3" xfId="0" applyNumberFormat="1" applyFill="1" applyBorder="1" applyProtection="1"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3" fontId="28" fillId="3" borderId="0" xfId="0" applyNumberFormat="1" applyFont="1" applyFill="1" applyProtection="1">
      <protection locked="0"/>
    </xf>
    <xf numFmtId="49" fontId="1" fillId="13" borderId="18" xfId="0" applyNumberFormat="1" applyFont="1" applyFill="1" applyBorder="1" applyProtection="1">
      <protection hidden="1"/>
    </xf>
    <xf numFmtId="14" fontId="0" fillId="16" borderId="23" xfId="0" applyNumberFormat="1" applyFill="1" applyBorder="1"/>
    <xf numFmtId="0" fontId="29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28" fillId="17" borderId="0" xfId="0" applyFont="1" applyFill="1" applyProtection="1">
      <protection hidden="1"/>
    </xf>
    <xf numFmtId="0" fontId="29" fillId="17" borderId="3" xfId="0" applyFont="1" applyFill="1" applyBorder="1" applyProtection="1">
      <protection hidden="1"/>
    </xf>
    <xf numFmtId="49" fontId="0" fillId="18" borderId="18" xfId="0" applyNumberFormat="1" applyFill="1" applyBorder="1" applyProtection="1">
      <protection hidden="1"/>
    </xf>
    <xf numFmtId="49" fontId="0" fillId="19" borderId="18" xfId="0" applyNumberFormat="1" applyFill="1" applyBorder="1" applyProtection="1">
      <protection hidden="1"/>
    </xf>
    <xf numFmtId="0" fontId="29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28" fillId="19" borderId="0" xfId="0" applyFont="1" applyFill="1" applyProtection="1">
      <protection hidden="1"/>
    </xf>
    <xf numFmtId="0" fontId="29" fillId="19" borderId="3" xfId="0" applyFont="1" applyFill="1" applyBorder="1" applyProtection="1">
      <protection hidden="1"/>
    </xf>
    <xf numFmtId="0" fontId="1" fillId="15" borderId="0" xfId="0" applyFont="1" applyFill="1" applyAlignment="1">
      <alignment horizontal="center" wrapText="1"/>
    </xf>
    <xf numFmtId="0" fontId="1" fillId="12" borderId="14" xfId="0" applyFont="1" applyFill="1" applyBorder="1" applyAlignment="1">
      <alignment horizontal="center" wrapText="1"/>
    </xf>
    <xf numFmtId="14" fontId="1" fillId="0" borderId="23" xfId="0" applyNumberFormat="1" applyFont="1" applyBorder="1"/>
    <xf numFmtId="0" fontId="1" fillId="0" borderId="0" xfId="0" applyFont="1"/>
    <xf numFmtId="0" fontId="1" fillId="0" borderId="23" xfId="0" applyFont="1" applyBorder="1" applyAlignment="1">
      <alignment horizontal="left"/>
    </xf>
    <xf numFmtId="14" fontId="0" fillId="0" borderId="23" xfId="0" applyNumberFormat="1" applyBorder="1" applyAlignment="1">
      <alignment horizontal="left"/>
    </xf>
    <xf numFmtId="14" fontId="0" fillId="0" borderId="23" xfId="0" applyNumberFormat="1" applyBorder="1" applyAlignment="1">
      <alignment horizontal="right"/>
    </xf>
    <xf numFmtId="0" fontId="1" fillId="0" borderId="23" xfId="0" applyFont="1" applyBorder="1" applyAlignment="1">
      <alignment horizontal="center"/>
    </xf>
    <xf numFmtId="0" fontId="1" fillId="0" borderId="23" xfId="0" applyFont="1" applyBorder="1"/>
    <xf numFmtId="0" fontId="0" fillId="0" borderId="21" xfId="0" applyBorder="1"/>
    <xf numFmtId="0" fontId="29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28" fillId="20" borderId="0" xfId="0" applyFont="1" applyFill="1" applyProtection="1">
      <protection hidden="1"/>
    </xf>
    <xf numFmtId="0" fontId="29" fillId="20" borderId="3" xfId="0" applyFont="1" applyFill="1" applyBorder="1" applyProtection="1">
      <protection hidden="1"/>
    </xf>
    <xf numFmtId="49" fontId="1" fillId="20" borderId="18" xfId="0" applyNumberFormat="1" applyFont="1" applyFill="1" applyBorder="1" applyProtection="1">
      <protection hidden="1"/>
    </xf>
    <xf numFmtId="164" fontId="1" fillId="0" borderId="23" xfId="0" applyNumberFormat="1" applyFont="1" applyBorder="1"/>
    <xf numFmtId="2" fontId="1" fillId="0" borderId="23" xfId="0" applyNumberFormat="1" applyFont="1" applyBorder="1"/>
    <xf numFmtId="38" fontId="0" fillId="0" borderId="23" xfId="0" applyNumberFormat="1" applyBorder="1" applyAlignment="1">
      <alignment horizontal="center"/>
    </xf>
    <xf numFmtId="3" fontId="2" fillId="21" borderId="0" xfId="0" applyNumberFormat="1" applyFont="1" applyFill="1" applyProtection="1">
      <protection hidden="1"/>
    </xf>
    <xf numFmtId="0" fontId="1" fillId="10" borderId="0" xfId="2" applyFill="1" applyAlignment="1">
      <alignment horizontal="right" wrapText="1"/>
    </xf>
    <xf numFmtId="0" fontId="1" fillId="10" borderId="0" xfId="2" applyFill="1" applyAlignment="1">
      <alignment horizontal="left" wrapText="1"/>
    </xf>
    <xf numFmtId="0" fontId="1" fillId="10" borderId="0" xfId="2" applyFill="1" applyAlignment="1">
      <alignment wrapText="1"/>
    </xf>
    <xf numFmtId="0" fontId="1" fillId="4" borderId="21" xfId="2" applyFill="1" applyBorder="1" applyAlignment="1">
      <alignment horizontal="right" wrapText="1"/>
    </xf>
    <xf numFmtId="2" fontId="1" fillId="4" borderId="0" xfId="2" applyNumberFormat="1" applyFill="1" applyAlignment="1">
      <alignment horizontal="right" wrapText="1"/>
    </xf>
    <xf numFmtId="2" fontId="1" fillId="22" borderId="0" xfId="2" applyNumberFormat="1" applyFill="1" applyAlignment="1">
      <alignment horizontal="right" wrapText="1"/>
    </xf>
    <xf numFmtId="0" fontId="1" fillId="11" borderId="0" xfId="2" applyFill="1" applyAlignment="1">
      <alignment horizontal="right" wrapText="1"/>
    </xf>
    <xf numFmtId="0" fontId="1" fillId="11" borderId="14" xfId="2" applyFill="1" applyBorder="1" applyAlignment="1">
      <alignment horizontal="right" wrapText="1"/>
    </xf>
    <xf numFmtId="0" fontId="1" fillId="23" borderId="0" xfId="2" applyFill="1" applyAlignment="1">
      <alignment horizontal="right" wrapText="1"/>
    </xf>
    <xf numFmtId="0" fontId="1" fillId="23" borderId="14" xfId="2" applyFill="1" applyBorder="1" applyAlignment="1">
      <alignment horizontal="right" wrapText="1"/>
    </xf>
    <xf numFmtId="0" fontId="1" fillId="12" borderId="0" xfId="2" applyFill="1" applyAlignment="1">
      <alignment horizontal="right" wrapText="1"/>
    </xf>
    <xf numFmtId="0" fontId="1" fillId="12" borderId="14" xfId="2" applyFill="1" applyBorder="1" applyAlignment="1">
      <alignment horizontal="right" wrapText="1"/>
    </xf>
    <xf numFmtId="0" fontId="1" fillId="8" borderId="0" xfId="2" applyFill="1" applyAlignment="1">
      <alignment horizontal="right" wrapText="1"/>
    </xf>
    <xf numFmtId="0" fontId="1" fillId="8" borderId="14" xfId="2" applyFill="1" applyBorder="1" applyAlignment="1">
      <alignment horizontal="right" wrapText="1"/>
    </xf>
    <xf numFmtId="0" fontId="1" fillId="13" borderId="0" xfId="2" applyFill="1" applyAlignment="1">
      <alignment horizontal="right" wrapText="1"/>
    </xf>
    <xf numFmtId="0" fontId="1" fillId="13" borderId="14" xfId="2" applyFill="1" applyBorder="1" applyAlignment="1">
      <alignment horizontal="right" wrapText="1"/>
    </xf>
    <xf numFmtId="0" fontId="1" fillId="14" borderId="0" xfId="2" applyFill="1" applyAlignment="1">
      <alignment horizontal="center" wrapText="1"/>
    </xf>
    <xf numFmtId="0" fontId="1" fillId="14" borderId="16" xfId="2" applyFill="1" applyBorder="1" applyAlignment="1">
      <alignment horizontal="center" wrapText="1"/>
    </xf>
    <xf numFmtId="0" fontId="1" fillId="24" borderId="0" xfId="2" applyFill="1" applyAlignment="1">
      <alignment horizontal="center" wrapText="1"/>
    </xf>
    <xf numFmtId="0" fontId="1" fillId="15" borderId="0" xfId="2" applyFill="1" applyAlignment="1">
      <alignment horizontal="center" wrapText="1"/>
    </xf>
    <xf numFmtId="0" fontId="1" fillId="12" borderId="0" xfId="2" applyFill="1" applyAlignment="1">
      <alignment horizontal="center" wrapText="1"/>
    </xf>
    <xf numFmtId="0" fontId="1" fillId="15" borderId="0" xfId="2" applyFill="1" applyAlignment="1">
      <alignment horizontal="right" wrapText="1"/>
    </xf>
    <xf numFmtId="0" fontId="1" fillId="12" borderId="14" xfId="2" applyFill="1" applyBorder="1" applyAlignment="1">
      <alignment horizontal="center" wrapText="1"/>
    </xf>
    <xf numFmtId="0" fontId="1" fillId="10" borderId="0" xfId="2" applyFill="1" applyAlignment="1">
      <alignment horizontal="center" wrapText="1"/>
    </xf>
    <xf numFmtId="0" fontId="1" fillId="10" borderId="14" xfId="2" applyFill="1" applyBorder="1" applyAlignment="1">
      <alignment horizontal="right" wrapText="1"/>
    </xf>
    <xf numFmtId="0" fontId="1" fillId="0" borderId="0" xfId="2"/>
    <xf numFmtId="0" fontId="1" fillId="10" borderId="23" xfId="2" applyFill="1" applyBorder="1"/>
    <xf numFmtId="14" fontId="1" fillId="0" borderId="23" xfId="2" applyNumberFormat="1" applyBorder="1"/>
    <xf numFmtId="0" fontId="1" fillId="0" borderId="23" xfId="2" applyBorder="1" applyAlignment="1">
      <alignment horizontal="left"/>
    </xf>
    <xf numFmtId="0" fontId="1" fillId="0" borderId="23" xfId="2" applyBorder="1"/>
    <xf numFmtId="164" fontId="1" fillId="0" borderId="23" xfId="2" applyNumberFormat="1" applyBorder="1"/>
    <xf numFmtId="0" fontId="1" fillId="0" borderId="23" xfId="2" applyBorder="1" applyAlignment="1">
      <alignment horizontal="right"/>
    </xf>
    <xf numFmtId="1" fontId="1" fillId="0" borderId="23" xfId="2" applyNumberFormat="1" applyBorder="1"/>
    <xf numFmtId="2" fontId="1" fillId="0" borderId="23" xfId="2" applyNumberFormat="1" applyBorder="1"/>
    <xf numFmtId="0" fontId="1" fillId="0" borderId="23" xfId="2" applyBorder="1" applyAlignment="1">
      <alignment horizontal="center"/>
    </xf>
    <xf numFmtId="14" fontId="1" fillId="0" borderId="23" xfId="2" applyNumberFormat="1" applyBorder="1" applyAlignment="1">
      <alignment horizontal="left"/>
    </xf>
    <xf numFmtId="38" fontId="1" fillId="0" borderId="23" xfId="2" applyNumberFormat="1" applyBorder="1" applyAlignment="1">
      <alignment horizontal="center"/>
    </xf>
    <xf numFmtId="14" fontId="1" fillId="0" borderId="23" xfId="2" applyNumberFormat="1" applyBorder="1" applyAlignment="1">
      <alignment horizontal="right"/>
    </xf>
    <xf numFmtId="0" fontId="33" fillId="6" borderId="6" xfId="2" applyFont="1" applyFill="1" applyBorder="1" applyProtection="1">
      <protection hidden="1"/>
    </xf>
    <xf numFmtId="0" fontId="33" fillId="6" borderId="7" xfId="2" applyFont="1" applyFill="1" applyBorder="1" applyProtection="1">
      <protection hidden="1"/>
    </xf>
    <xf numFmtId="0" fontId="29" fillId="6" borderId="7" xfId="2" applyFont="1" applyFill="1" applyBorder="1" applyProtection="1">
      <protection hidden="1"/>
    </xf>
    <xf numFmtId="0" fontId="29" fillId="6" borderId="8" xfId="2" applyFont="1" applyFill="1" applyBorder="1" applyProtection="1">
      <protection hidden="1"/>
    </xf>
    <xf numFmtId="0" fontId="29" fillId="6" borderId="4" xfId="2" applyFont="1" applyFill="1" applyBorder="1" applyProtection="1">
      <protection hidden="1"/>
    </xf>
    <xf numFmtId="0" fontId="29" fillId="6" borderId="0" xfId="2" applyFont="1" applyFill="1" applyProtection="1">
      <protection hidden="1"/>
    </xf>
    <xf numFmtId="3" fontId="28" fillId="3" borderId="0" xfId="2" applyNumberFormat="1" applyFont="1" applyFill="1" applyProtection="1">
      <protection locked="0"/>
    </xf>
    <xf numFmtId="0" fontId="1" fillId="0" borderId="0" xfId="2" applyProtection="1">
      <protection hidden="1"/>
    </xf>
    <xf numFmtId="0" fontId="29" fillId="6" borderId="5" xfId="2" applyFont="1" applyFill="1" applyBorder="1" applyProtection="1">
      <protection hidden="1"/>
    </xf>
    <xf numFmtId="0" fontId="1" fillId="0" borderId="4" xfId="2" applyBorder="1" applyProtection="1">
      <protection hidden="1"/>
    </xf>
    <xf numFmtId="2" fontId="1" fillId="0" borderId="0" xfId="2" applyNumberFormat="1" applyProtection="1">
      <protection hidden="1"/>
    </xf>
    <xf numFmtId="3" fontId="2" fillId="0" borderId="0" xfId="2" applyNumberFormat="1" applyFont="1" applyProtection="1">
      <protection hidden="1"/>
    </xf>
    <xf numFmtId="0" fontId="29" fillId="0" borderId="21" xfId="2" applyFont="1" applyBorder="1" applyProtection="1">
      <protection hidden="1"/>
    </xf>
    <xf numFmtId="0" fontId="1" fillId="0" borderId="0" xfId="2" applyAlignment="1" applyProtection="1">
      <alignment horizontal="center"/>
      <protection hidden="1"/>
    </xf>
    <xf numFmtId="0" fontId="1" fillId="0" borderId="5" xfId="2" applyBorder="1" applyAlignment="1" applyProtection="1">
      <alignment horizontal="center"/>
      <protection hidden="1"/>
    </xf>
    <xf numFmtId="0" fontId="1" fillId="0" borderId="9" xfId="2" applyBorder="1" applyProtection="1">
      <protection hidden="1"/>
    </xf>
    <xf numFmtId="0" fontId="1" fillId="0" borderId="3" xfId="2" applyBorder="1" applyProtection="1">
      <protection hidden="1"/>
    </xf>
    <xf numFmtId="2" fontId="1" fillId="0" borderId="3" xfId="2" applyNumberFormat="1" applyBorder="1" applyProtection="1">
      <protection hidden="1"/>
    </xf>
    <xf numFmtId="3" fontId="2" fillId="0" borderId="3" xfId="2" applyNumberFormat="1" applyFont="1" applyBorder="1" applyProtection="1">
      <protection hidden="1"/>
    </xf>
    <xf numFmtId="0" fontId="29" fillId="0" borderId="24" xfId="2" applyFont="1" applyBorder="1" applyProtection="1">
      <protection hidden="1"/>
    </xf>
    <xf numFmtId="0" fontId="1" fillId="0" borderId="3" xfId="2" applyBorder="1" applyAlignment="1" applyProtection="1">
      <alignment horizontal="center"/>
      <protection hidden="1"/>
    </xf>
    <xf numFmtId="0" fontId="1" fillId="0" borderId="10" xfId="2" applyBorder="1" applyAlignment="1" applyProtection="1">
      <alignment horizontal="center"/>
      <protection hidden="1"/>
    </xf>
    <xf numFmtId="38" fontId="1" fillId="0" borderId="0" xfId="2" applyNumberFormat="1" applyAlignment="1" applyProtection="1">
      <alignment horizontal="center"/>
      <protection hidden="1"/>
    </xf>
    <xf numFmtId="38" fontId="1" fillId="0" borderId="3" xfId="2" applyNumberFormat="1" applyBorder="1" applyAlignment="1" applyProtection="1">
      <alignment horizontal="center"/>
      <protection hidden="1"/>
    </xf>
    <xf numFmtId="49" fontId="1" fillId="26" borderId="18" xfId="0" applyNumberFormat="1" applyFont="1" applyFill="1" applyBorder="1" applyProtection="1">
      <protection hidden="1"/>
    </xf>
    <xf numFmtId="0" fontId="29" fillId="26" borderId="0" xfId="2" applyFont="1" applyFill="1" applyProtection="1">
      <protection hidden="1"/>
    </xf>
    <xf numFmtId="0" fontId="1" fillId="26" borderId="0" xfId="2" applyFill="1" applyProtection="1">
      <protection hidden="1"/>
    </xf>
    <xf numFmtId="0" fontId="28" fillId="26" borderId="0" xfId="2" applyFont="1" applyFill="1" applyProtection="1">
      <protection hidden="1"/>
    </xf>
    <xf numFmtId="0" fontId="29" fillId="26" borderId="3" xfId="2" applyFont="1" applyFill="1" applyBorder="1" applyProtection="1">
      <protection hidden="1"/>
    </xf>
    <xf numFmtId="0" fontId="32" fillId="0" borderId="23" xfId="1" applyBorder="1" applyAlignment="1" applyProtection="1"/>
    <xf numFmtId="0" fontId="33" fillId="4" borderId="26" xfId="2" applyFont="1" applyFill="1" applyBorder="1" applyAlignment="1" applyProtection="1">
      <alignment wrapText="1"/>
      <protection hidden="1"/>
    </xf>
    <xf numFmtId="0" fontId="33" fillId="4" borderId="27" xfId="2" applyFont="1" applyFill="1" applyBorder="1" applyAlignment="1" applyProtection="1">
      <alignment wrapText="1"/>
      <protection hidden="1"/>
    </xf>
    <xf numFmtId="0" fontId="33" fillId="4" borderId="28" xfId="2" applyFont="1" applyFill="1" applyBorder="1" applyAlignment="1" applyProtection="1">
      <alignment wrapText="1"/>
      <protection hidden="1"/>
    </xf>
    <xf numFmtId="0" fontId="28" fillId="4" borderId="23" xfId="2" applyFont="1" applyFill="1" applyBorder="1" applyAlignment="1" applyProtection="1">
      <alignment wrapText="1"/>
      <protection hidden="1"/>
    </xf>
    <xf numFmtId="0" fontId="29" fillId="4" borderId="28" xfId="2" applyFont="1" applyFill="1" applyBorder="1" applyAlignment="1" applyProtection="1">
      <alignment horizontal="center" wrapText="1"/>
      <protection hidden="1"/>
    </xf>
    <xf numFmtId="0" fontId="29" fillId="4" borderId="23" xfId="2" applyFont="1" applyFill="1" applyBorder="1" applyAlignment="1" applyProtection="1">
      <alignment horizontal="center" wrapText="1"/>
      <protection hidden="1"/>
    </xf>
    <xf numFmtId="0" fontId="29" fillId="25" borderId="23" xfId="2" applyFont="1" applyFill="1" applyBorder="1" applyAlignment="1" applyProtection="1">
      <alignment horizontal="center" wrapText="1"/>
      <protection hidden="1"/>
    </xf>
    <xf numFmtId="0" fontId="28" fillId="25" borderId="23" xfId="2" applyFont="1" applyFill="1" applyBorder="1" applyAlignment="1" applyProtection="1">
      <alignment horizontal="center" wrapText="1"/>
      <protection hidden="1"/>
    </xf>
    <xf numFmtId="0" fontId="1" fillId="0" borderId="31" xfId="2" applyBorder="1" applyProtection="1">
      <protection hidden="1"/>
    </xf>
    <xf numFmtId="0" fontId="1" fillId="0" borderId="32" xfId="2" applyBorder="1" applyProtection="1">
      <protection hidden="1"/>
    </xf>
    <xf numFmtId="2" fontId="1" fillId="0" borderId="32" xfId="2" applyNumberFormat="1" applyBorder="1" applyProtection="1">
      <protection hidden="1"/>
    </xf>
    <xf numFmtId="3" fontId="2" fillId="0" borderId="32" xfId="2" applyNumberFormat="1" applyFont="1" applyBorder="1" applyProtection="1">
      <protection hidden="1"/>
    </xf>
    <xf numFmtId="0" fontId="29" fillId="0" borderId="33" xfId="2" applyFont="1" applyBorder="1" applyProtection="1">
      <protection hidden="1"/>
    </xf>
    <xf numFmtId="0" fontId="1" fillId="0" borderId="32" xfId="2" applyBorder="1" applyAlignment="1" applyProtection="1">
      <alignment horizontal="center"/>
      <protection hidden="1"/>
    </xf>
    <xf numFmtId="0" fontId="1" fillId="0" borderId="34" xfId="2" applyBorder="1" applyAlignment="1" applyProtection="1">
      <alignment horizontal="center"/>
      <protection hidden="1"/>
    </xf>
    <xf numFmtId="0" fontId="1" fillId="0" borderId="36" xfId="2" applyBorder="1" applyProtection="1">
      <protection hidden="1"/>
    </xf>
    <xf numFmtId="0" fontId="1" fillId="0" borderId="37" xfId="2" applyBorder="1" applyProtection="1">
      <protection hidden="1"/>
    </xf>
    <xf numFmtId="2" fontId="1" fillId="0" borderId="37" xfId="2" applyNumberFormat="1" applyBorder="1" applyProtection="1">
      <protection hidden="1"/>
    </xf>
    <xf numFmtId="3" fontId="2" fillId="0" borderId="37" xfId="2" applyNumberFormat="1" applyFont="1" applyBorder="1" applyProtection="1">
      <protection hidden="1"/>
    </xf>
    <xf numFmtId="0" fontId="29" fillId="0" borderId="38" xfId="2" applyFont="1" applyBorder="1" applyProtection="1">
      <protection hidden="1"/>
    </xf>
    <xf numFmtId="0" fontId="1" fillId="0" borderId="37" xfId="2" applyBorder="1" applyAlignment="1" applyProtection="1">
      <alignment horizontal="center"/>
      <protection hidden="1"/>
    </xf>
    <xf numFmtId="0" fontId="1" fillId="0" borderId="39" xfId="2" applyBorder="1" applyAlignment="1" applyProtection="1">
      <alignment horizontal="center"/>
      <protection hidden="1"/>
    </xf>
    <xf numFmtId="0" fontId="1" fillId="0" borderId="35" xfId="2" applyBorder="1" applyProtection="1">
      <protection hidden="1"/>
    </xf>
    <xf numFmtId="0" fontId="1" fillId="0" borderId="40" xfId="2" applyBorder="1" applyProtection="1">
      <protection hidden="1"/>
    </xf>
    <xf numFmtId="2" fontId="1" fillId="0" borderId="40" xfId="2" applyNumberFormat="1" applyBorder="1" applyProtection="1">
      <protection hidden="1"/>
    </xf>
    <xf numFmtId="3" fontId="2" fillId="0" borderId="40" xfId="2" applyNumberFormat="1" applyFont="1" applyBorder="1" applyProtection="1">
      <protection hidden="1"/>
    </xf>
    <xf numFmtId="0" fontId="29" fillId="0" borderId="41" xfId="2" applyFont="1" applyBorder="1" applyProtection="1">
      <protection hidden="1"/>
    </xf>
    <xf numFmtId="0" fontId="1" fillId="0" borderId="40" xfId="2" applyBorder="1" applyAlignment="1" applyProtection="1">
      <alignment horizontal="center"/>
      <protection hidden="1"/>
    </xf>
    <xf numFmtId="0" fontId="1" fillId="0" borderId="42" xfId="2" applyBorder="1" applyAlignment="1" applyProtection="1">
      <alignment horizontal="center"/>
      <protection hidden="1"/>
    </xf>
    <xf numFmtId="38" fontId="1" fillId="0" borderId="32" xfId="2" applyNumberFormat="1" applyBorder="1" applyAlignment="1" applyProtection="1">
      <alignment horizontal="center"/>
      <protection hidden="1"/>
    </xf>
    <xf numFmtId="0" fontId="28" fillId="25" borderId="23" xfId="2" applyFont="1" applyFill="1" applyBorder="1" applyAlignment="1" applyProtection="1">
      <alignment wrapText="1"/>
      <protection hidden="1"/>
    </xf>
    <xf numFmtId="0" fontId="29" fillId="25" borderId="23" xfId="2" applyFont="1" applyFill="1" applyBorder="1" applyAlignment="1" applyProtection="1">
      <alignment wrapText="1"/>
      <protection hidden="1"/>
    </xf>
    <xf numFmtId="1" fontId="1" fillId="0" borderId="0" xfId="2" applyNumberFormat="1" applyProtection="1">
      <protection hidden="1"/>
    </xf>
    <xf numFmtId="1" fontId="1" fillId="0" borderId="32" xfId="2" applyNumberFormat="1" applyBorder="1" applyProtection="1">
      <protection hidden="1"/>
    </xf>
    <xf numFmtId="1" fontId="1" fillId="0" borderId="37" xfId="2" applyNumberFormat="1" applyBorder="1" applyProtection="1">
      <protection hidden="1"/>
    </xf>
    <xf numFmtId="1" fontId="1" fillId="0" borderId="40" xfId="2" applyNumberFormat="1" applyBorder="1" applyProtection="1">
      <protection hidden="1"/>
    </xf>
    <xf numFmtId="1" fontId="1" fillId="0" borderId="3" xfId="2" applyNumberFormat="1" applyBorder="1" applyProtection="1">
      <protection hidden="1"/>
    </xf>
    <xf numFmtId="3" fontId="29" fillId="0" borderId="0" xfId="2" applyNumberFormat="1" applyFont="1" applyProtection="1">
      <protection hidden="1"/>
    </xf>
    <xf numFmtId="3" fontId="29" fillId="0" borderId="32" xfId="2" applyNumberFormat="1" applyFont="1" applyBorder="1" applyProtection="1">
      <protection hidden="1"/>
    </xf>
    <xf numFmtId="3" fontId="29" fillId="0" borderId="37" xfId="2" applyNumberFormat="1" applyFont="1" applyBorder="1" applyProtection="1">
      <protection hidden="1"/>
    </xf>
    <xf numFmtId="3" fontId="29" fillId="0" borderId="40" xfId="2" applyNumberFormat="1" applyFont="1" applyBorder="1" applyProtection="1">
      <protection hidden="1"/>
    </xf>
    <xf numFmtId="3" fontId="29" fillId="0" borderId="25" xfId="2" applyNumberFormat="1" applyFont="1" applyBorder="1" applyProtection="1">
      <protection hidden="1"/>
    </xf>
    <xf numFmtId="3" fontId="29" fillId="0" borderId="3" xfId="2" applyNumberFormat="1" applyFont="1" applyBorder="1" applyProtection="1">
      <protection hidden="1"/>
    </xf>
    <xf numFmtId="0" fontId="28" fillId="21" borderId="23" xfId="2" applyFont="1" applyFill="1" applyBorder="1" applyAlignment="1" applyProtection="1">
      <alignment horizontal="center" wrapText="1"/>
      <protection hidden="1"/>
    </xf>
    <xf numFmtId="3" fontId="28" fillId="21" borderId="2" xfId="2" applyNumberFormat="1" applyFont="1" applyFill="1" applyBorder="1" applyProtection="1">
      <protection hidden="1"/>
    </xf>
    <xf numFmtId="3" fontId="28" fillId="21" borderId="0" xfId="2" applyNumberFormat="1" applyFont="1" applyFill="1" applyProtection="1">
      <protection hidden="1"/>
    </xf>
    <xf numFmtId="3" fontId="28" fillId="21" borderId="32" xfId="2" applyNumberFormat="1" applyFont="1" applyFill="1" applyBorder="1" applyProtection="1">
      <protection hidden="1"/>
    </xf>
    <xf numFmtId="3" fontId="28" fillId="21" borderId="37" xfId="2" applyNumberFormat="1" applyFont="1" applyFill="1" applyBorder="1" applyProtection="1">
      <protection hidden="1"/>
    </xf>
    <xf numFmtId="3" fontId="28" fillId="21" borderId="40" xfId="2" applyNumberFormat="1" applyFont="1" applyFill="1" applyBorder="1" applyProtection="1">
      <protection hidden="1"/>
    </xf>
    <xf numFmtId="3" fontId="28" fillId="21" borderId="3" xfId="2" applyNumberFormat="1" applyFont="1" applyFill="1" applyBorder="1" applyProtection="1">
      <protection hidden="1"/>
    </xf>
    <xf numFmtId="0" fontId="29" fillId="4" borderId="43" xfId="2" applyFont="1" applyFill="1" applyBorder="1" applyAlignment="1" applyProtection="1">
      <alignment horizontal="center" wrapText="1"/>
      <protection hidden="1"/>
    </xf>
    <xf numFmtId="0" fontId="33" fillId="4" borderId="26" xfId="0" applyFont="1" applyFill="1" applyBorder="1" applyAlignment="1" applyProtection="1">
      <alignment wrapText="1"/>
      <protection hidden="1"/>
    </xf>
    <xf numFmtId="0" fontId="33" fillId="4" borderId="27" xfId="0" applyFont="1" applyFill="1" applyBorder="1" applyAlignment="1" applyProtection="1">
      <alignment wrapText="1"/>
      <protection hidden="1"/>
    </xf>
    <xf numFmtId="0" fontId="33" fillId="4" borderId="23" xfId="0" applyFont="1" applyFill="1" applyBorder="1" applyAlignment="1" applyProtection="1">
      <alignment wrapText="1"/>
      <protection hidden="1"/>
    </xf>
    <xf numFmtId="0" fontId="33" fillId="4" borderId="28" xfId="0" applyFont="1" applyFill="1" applyBorder="1" applyAlignment="1" applyProtection="1">
      <alignment wrapText="1"/>
      <protection hidden="1"/>
    </xf>
    <xf numFmtId="0" fontId="28" fillId="4" borderId="23" xfId="0" applyFont="1" applyFill="1" applyBorder="1" applyAlignment="1" applyProtection="1">
      <alignment wrapText="1"/>
      <protection hidden="1"/>
    </xf>
    <xf numFmtId="0" fontId="29" fillId="4" borderId="23" xfId="0" applyFont="1" applyFill="1" applyBorder="1" applyAlignment="1" applyProtection="1">
      <alignment wrapText="1"/>
      <protection hidden="1"/>
    </xf>
    <xf numFmtId="0" fontId="29" fillId="4" borderId="28" xfId="0" applyFont="1" applyFill="1" applyBorder="1" applyAlignment="1" applyProtection="1">
      <alignment horizontal="center" wrapText="1"/>
      <protection hidden="1"/>
    </xf>
    <xf numFmtId="0" fontId="29" fillId="4" borderId="23" xfId="0" applyFont="1" applyFill="1" applyBorder="1" applyAlignment="1" applyProtection="1">
      <alignment horizontal="center" wrapText="1"/>
      <protection hidden="1"/>
    </xf>
    <xf numFmtId="0" fontId="28" fillId="4" borderId="23" xfId="0" applyFont="1" applyFill="1" applyBorder="1" applyAlignment="1" applyProtection="1">
      <alignment horizontal="center" wrapText="1"/>
      <protection hidden="1"/>
    </xf>
    <xf numFmtId="0" fontId="29" fillId="4" borderId="29" xfId="0" applyFont="1" applyFill="1" applyBorder="1" applyAlignment="1" applyProtection="1">
      <alignment horizontal="center" wrapText="1"/>
      <protection hidden="1"/>
    </xf>
    <xf numFmtId="0" fontId="29" fillId="4" borderId="30" xfId="0" applyFont="1" applyFill="1" applyBorder="1" applyAlignment="1" applyProtection="1">
      <alignment horizontal="center" wrapText="1"/>
      <protection hidden="1"/>
    </xf>
    <xf numFmtId="0" fontId="29" fillId="4" borderId="43" xfId="0" applyFont="1" applyFill="1" applyBorder="1" applyAlignment="1" applyProtection="1">
      <alignment horizontal="center" wrapText="1"/>
      <protection hidden="1"/>
    </xf>
    <xf numFmtId="0" fontId="28" fillId="25" borderId="23" xfId="0" applyFont="1" applyFill="1" applyBorder="1" applyAlignment="1" applyProtection="1">
      <alignment horizontal="center" wrapText="1"/>
      <protection hidden="1"/>
    </xf>
    <xf numFmtId="0" fontId="28" fillId="25" borderId="23" xfId="0" applyFont="1" applyFill="1" applyBorder="1" applyAlignment="1" applyProtection="1">
      <alignment wrapText="1"/>
      <protection hidden="1"/>
    </xf>
    <xf numFmtId="0" fontId="29" fillId="25" borderId="23" xfId="0" applyFont="1" applyFill="1" applyBorder="1" applyAlignment="1" applyProtection="1">
      <alignment wrapText="1"/>
      <protection hidden="1"/>
    </xf>
    <xf numFmtId="1" fontId="0" fillId="0" borderId="0" xfId="0" applyNumberFormat="1" applyProtection="1">
      <protection hidden="1"/>
    </xf>
    <xf numFmtId="1" fontId="34" fillId="0" borderId="0" xfId="0" applyNumberFormat="1" applyFont="1" applyProtection="1">
      <protection hidden="1"/>
    </xf>
    <xf numFmtId="2" fontId="0" fillId="0" borderId="40" xfId="0" applyNumberFormat="1" applyBorder="1" applyProtection="1">
      <protection hidden="1"/>
    </xf>
    <xf numFmtId="1" fontId="0" fillId="0" borderId="40" xfId="0" applyNumberFormat="1" applyBorder="1" applyProtection="1">
      <protection hidden="1"/>
    </xf>
    <xf numFmtId="3" fontId="2" fillId="0" borderId="40" xfId="0" applyNumberFormat="1" applyFont="1" applyBorder="1" applyProtection="1">
      <protection hidden="1"/>
    </xf>
    <xf numFmtId="0" fontId="0" fillId="0" borderId="40" xfId="0" applyBorder="1" applyProtection="1">
      <protection hidden="1"/>
    </xf>
    <xf numFmtId="3" fontId="2" fillId="21" borderId="40" xfId="0" applyNumberFormat="1" applyFont="1" applyFill="1" applyBorder="1" applyProtection="1">
      <protection hidden="1"/>
    </xf>
    <xf numFmtId="0" fontId="0" fillId="0" borderId="31" xfId="0" applyBorder="1" applyProtection="1">
      <protection hidden="1"/>
    </xf>
    <xf numFmtId="0" fontId="0" fillId="0" borderId="32" xfId="0" applyBorder="1" applyProtection="1">
      <protection hidden="1"/>
    </xf>
    <xf numFmtId="2" fontId="0" fillId="0" borderId="32" xfId="0" applyNumberFormat="1" applyBorder="1" applyProtection="1">
      <protection hidden="1"/>
    </xf>
    <xf numFmtId="1" fontId="0" fillId="0" borderId="32" xfId="0" applyNumberFormat="1" applyBorder="1" applyProtection="1">
      <protection hidden="1"/>
    </xf>
    <xf numFmtId="3" fontId="2" fillId="0" borderId="32" xfId="0" applyNumberFormat="1" applyFont="1" applyBorder="1" applyProtection="1">
      <protection hidden="1"/>
    </xf>
    <xf numFmtId="0" fontId="0" fillId="0" borderId="32" xfId="0" applyBorder="1" applyAlignment="1" applyProtection="1">
      <alignment horizontal="center"/>
      <protection hidden="1"/>
    </xf>
    <xf numFmtId="0" fontId="0" fillId="0" borderId="34" xfId="0" applyBorder="1" applyAlignment="1" applyProtection="1">
      <alignment horizontal="center"/>
      <protection hidden="1"/>
    </xf>
    <xf numFmtId="0" fontId="0" fillId="0" borderId="36" xfId="0" applyBorder="1" applyProtection="1">
      <protection hidden="1"/>
    </xf>
    <xf numFmtId="0" fontId="0" fillId="0" borderId="37" xfId="0" applyBorder="1" applyProtection="1">
      <protection hidden="1"/>
    </xf>
    <xf numFmtId="2" fontId="0" fillId="0" borderId="37" xfId="0" applyNumberFormat="1" applyBorder="1" applyProtection="1">
      <protection hidden="1"/>
    </xf>
    <xf numFmtId="1" fontId="0" fillId="0" borderId="37" xfId="0" applyNumberFormat="1" applyBorder="1" applyProtection="1">
      <protection hidden="1"/>
    </xf>
    <xf numFmtId="3" fontId="2" fillId="0" borderId="37" xfId="0" applyNumberFormat="1" applyFont="1" applyBorder="1" applyProtection="1">
      <protection hidden="1"/>
    </xf>
    <xf numFmtId="0" fontId="0" fillId="0" borderId="37" xfId="0" applyBorder="1" applyAlignment="1" applyProtection="1">
      <alignment horizontal="center"/>
      <protection hidden="1"/>
    </xf>
    <xf numFmtId="0" fontId="0" fillId="0" borderId="39" xfId="0" applyBorder="1" applyAlignment="1" applyProtection="1">
      <alignment horizontal="center"/>
      <protection hidden="1"/>
    </xf>
    <xf numFmtId="0" fontId="0" fillId="0" borderId="35" xfId="0" applyBorder="1" applyProtection="1">
      <protection hidden="1"/>
    </xf>
    <xf numFmtId="0" fontId="0" fillId="0" borderId="40" xfId="0" applyBorder="1" applyAlignment="1" applyProtection="1">
      <alignment horizontal="center"/>
      <protection hidden="1"/>
    </xf>
    <xf numFmtId="0" fontId="0" fillId="0" borderId="42" xfId="0" applyBorder="1" applyAlignment="1" applyProtection="1">
      <alignment horizontal="center"/>
      <protection hidden="1"/>
    </xf>
    <xf numFmtId="1" fontId="34" fillId="0" borderId="32" xfId="0" applyNumberFormat="1" applyFont="1" applyBorder="1" applyProtection="1">
      <protection hidden="1"/>
    </xf>
    <xf numFmtId="1" fontId="34" fillId="0" borderId="3" xfId="0" applyNumberFormat="1" applyFont="1" applyBorder="1" applyProtection="1">
      <protection hidden="1"/>
    </xf>
    <xf numFmtId="3" fontId="2" fillId="21" borderId="32" xfId="0" applyNumberFormat="1" applyFont="1" applyFill="1" applyBorder="1" applyProtection="1">
      <protection hidden="1"/>
    </xf>
    <xf numFmtId="3" fontId="2" fillId="21" borderId="37" xfId="0" applyNumberFormat="1" applyFont="1" applyFill="1" applyBorder="1" applyProtection="1">
      <protection hidden="1"/>
    </xf>
    <xf numFmtId="3" fontId="2" fillId="21" borderId="3" xfId="0" applyNumberFormat="1" applyFont="1" applyFill="1" applyBorder="1" applyProtection="1">
      <protection hidden="1"/>
    </xf>
    <xf numFmtId="1" fontId="0" fillId="2" borderId="32" xfId="0" applyNumberFormat="1" applyFill="1" applyBorder="1" applyProtection="1">
      <protection hidden="1"/>
    </xf>
    <xf numFmtId="1" fontId="0" fillId="2" borderId="37" xfId="0" applyNumberFormat="1" applyFill="1" applyBorder="1" applyProtection="1">
      <protection hidden="1"/>
    </xf>
    <xf numFmtId="1" fontId="0" fillId="2" borderId="40" xfId="0" applyNumberFormat="1" applyFill="1" applyBorder="1" applyProtection="1">
      <protection hidden="1"/>
    </xf>
    <xf numFmtId="0" fontId="29" fillId="6" borderId="9" xfId="0" applyFont="1" applyFill="1" applyBorder="1" applyProtection="1">
      <protection hidden="1"/>
    </xf>
    <xf numFmtId="0" fontId="38" fillId="0" borderId="23" xfId="0" applyFont="1" applyBorder="1"/>
    <xf numFmtId="14" fontId="38" fillId="0" borderId="23" xfId="0" applyNumberFormat="1" applyFont="1" applyBorder="1" applyAlignment="1">
      <alignment vertical="center"/>
    </xf>
    <xf numFmtId="0" fontId="38" fillId="0" borderId="23" xfId="0" applyFont="1" applyBorder="1" applyAlignment="1">
      <alignment horizontal="left"/>
    </xf>
    <xf numFmtId="14" fontId="38" fillId="0" borderId="23" xfId="0" applyNumberFormat="1" applyFont="1" applyBorder="1"/>
    <xf numFmtId="2" fontId="38" fillId="0" borderId="23" xfId="0" applyNumberFormat="1" applyFont="1" applyBorder="1"/>
    <xf numFmtId="2" fontId="39" fillId="0" borderId="23" xfId="0" applyNumberFormat="1" applyFont="1" applyBorder="1"/>
    <xf numFmtId="0" fontId="38" fillId="0" borderId="23" xfId="0" applyFont="1" applyBorder="1" applyAlignment="1">
      <alignment horizontal="right"/>
    </xf>
    <xf numFmtId="1" fontId="38" fillId="0" borderId="23" xfId="0" applyNumberFormat="1" applyFont="1" applyBorder="1"/>
    <xf numFmtId="0" fontId="38" fillId="0" borderId="23" xfId="0" applyFont="1" applyBorder="1" applyAlignment="1">
      <alignment horizontal="center"/>
    </xf>
    <xf numFmtId="0" fontId="38" fillId="0" borderId="23" xfId="0" applyFont="1" applyBorder="1" applyAlignment="1">
      <alignment vertical="center"/>
    </xf>
    <xf numFmtId="0" fontId="38" fillId="0" borderId="23" xfId="0" applyFont="1" applyBorder="1" applyAlignment="1">
      <alignment horizontal="left" vertical="center"/>
    </xf>
    <xf numFmtId="0" fontId="38" fillId="0" borderId="23" xfId="0" applyFont="1" applyBorder="1" applyAlignment="1">
      <alignment horizontal="center" vertical="center"/>
    </xf>
    <xf numFmtId="0" fontId="32" fillId="0" borderId="0" xfId="1" applyBorder="1" applyAlignment="1" applyProtection="1"/>
    <xf numFmtId="14" fontId="38" fillId="0" borderId="23" xfId="0" applyNumberFormat="1" applyFont="1" applyBorder="1" applyAlignment="1">
      <alignment horizontal="left"/>
    </xf>
    <xf numFmtId="38" fontId="38" fillId="0" borderId="23" xfId="0" applyNumberFormat="1" applyFont="1" applyBorder="1" applyAlignment="1">
      <alignment horizontal="center"/>
    </xf>
    <xf numFmtId="14" fontId="38" fillId="0" borderId="23" xfId="0" applyNumberFormat="1" applyFont="1" applyBorder="1" applyAlignment="1">
      <alignment horizontal="right"/>
    </xf>
    <xf numFmtId="14" fontId="38" fillId="0" borderId="23" xfId="0" applyNumberFormat="1" applyFont="1" applyBorder="1" applyAlignment="1">
      <alignment horizontal="center"/>
    </xf>
    <xf numFmtId="0" fontId="32" fillId="0" borderId="0" xfId="1" applyFill="1" applyBorder="1" applyAlignment="1" applyProtection="1"/>
    <xf numFmtId="0" fontId="32" fillId="0" borderId="0" xfId="1" applyBorder="1" applyAlignment="1" applyProtection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2" fillId="0" borderId="23" xfId="1" applyFill="1" applyBorder="1" applyAlignment="1" applyProtection="1"/>
    <xf numFmtId="0" fontId="29" fillId="0" borderId="0" xfId="2" applyFont="1" applyProtection="1">
      <protection hidden="1"/>
    </xf>
    <xf numFmtId="0" fontId="29" fillId="0" borderId="37" xfId="2" applyFont="1" applyBorder="1" applyProtection="1">
      <protection hidden="1"/>
    </xf>
    <xf numFmtId="0" fontId="0" fillId="27" borderId="0" xfId="0" applyFill="1"/>
    <xf numFmtId="0" fontId="2" fillId="27" borderId="0" xfId="0" applyFont="1" applyFill="1"/>
    <xf numFmtId="49" fontId="1" fillId="27" borderId="18" xfId="0" applyNumberFormat="1" applyFont="1" applyFill="1" applyBorder="1" applyProtection="1">
      <protection hidden="1"/>
    </xf>
    <xf numFmtId="0" fontId="29" fillId="28" borderId="0" xfId="0" applyFont="1" applyFill="1" applyProtection="1">
      <protection hidden="1"/>
    </xf>
    <xf numFmtId="49" fontId="40" fillId="29" borderId="18" xfId="0" applyNumberFormat="1" applyFont="1" applyFill="1" applyBorder="1" applyProtection="1">
      <protection hidden="1"/>
    </xf>
    <xf numFmtId="0" fontId="0" fillId="29" borderId="0" xfId="0" applyFill="1"/>
    <xf numFmtId="0" fontId="2" fillId="29" borderId="0" xfId="0" applyFont="1" applyFill="1"/>
    <xf numFmtId="0" fontId="40" fillId="29" borderId="0" xfId="0" applyFont="1" applyFill="1"/>
    <xf numFmtId="0" fontId="41" fillId="29" borderId="0" xfId="0" applyFont="1" applyFill="1"/>
    <xf numFmtId="0" fontId="29" fillId="0" borderId="43" xfId="2" applyFont="1" applyBorder="1" applyAlignment="1" applyProtection="1">
      <alignment horizontal="center" wrapText="1"/>
      <protection hidden="1"/>
    </xf>
    <xf numFmtId="0" fontId="32" fillId="0" borderId="23" xfId="1" applyBorder="1" applyAlignment="1" applyProtection="1">
      <alignment horizontal="left"/>
    </xf>
    <xf numFmtId="49" fontId="40" fillId="30" borderId="18" xfId="0" applyNumberFormat="1" applyFont="1" applyFill="1" applyBorder="1" applyProtection="1">
      <protection hidden="1"/>
    </xf>
    <xf numFmtId="0" fontId="40" fillId="30" borderId="0" xfId="0" applyFont="1" applyFill="1"/>
    <xf numFmtId="0" fontId="41" fillId="30" borderId="0" xfId="0" applyFont="1" applyFill="1"/>
    <xf numFmtId="0" fontId="0" fillId="30" borderId="0" xfId="0" applyFill="1"/>
    <xf numFmtId="14" fontId="38" fillId="31" borderId="23" xfId="0" applyNumberFormat="1" applyFont="1" applyFill="1" applyBorder="1" applyAlignment="1">
      <alignment vertical="center"/>
    </xf>
    <xf numFmtId="0" fontId="38" fillId="32" borderId="23" xfId="0" applyFont="1" applyFill="1" applyBorder="1" applyAlignment="1">
      <alignment horizontal="right"/>
    </xf>
    <xf numFmtId="1" fontId="38" fillId="32" borderId="23" xfId="0" applyNumberFormat="1" applyFont="1" applyFill="1" applyBorder="1"/>
    <xf numFmtId="0" fontId="38" fillId="32" borderId="23" xfId="0" applyFont="1" applyFill="1" applyBorder="1"/>
    <xf numFmtId="3" fontId="29" fillId="0" borderId="13" xfId="2" applyNumberFormat="1" applyFont="1" applyBorder="1" applyProtection="1">
      <protection hidden="1"/>
    </xf>
    <xf numFmtId="0" fontId="2" fillId="30" borderId="0" xfId="0" applyFont="1" applyFill="1"/>
  </cellXfs>
  <cellStyles count="3">
    <cellStyle name="Hyperlink" xfId="1" builtinId="8"/>
    <cellStyle name="Normal" xfId="0" builtinId="0"/>
    <cellStyle name="Normal 2" xfId="2" xr:uid="{4F2BC26D-8D5E-FD42-B252-2455A3277019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77</xdr:row>
      <xdr:rowOff>25400</xdr:rowOff>
    </xdr:from>
    <xdr:to>
      <xdr:col>13</xdr:col>
      <xdr:colOff>482600</xdr:colOff>
      <xdr:row>126</xdr:row>
      <xdr:rowOff>101600</xdr:rowOff>
    </xdr:to>
    <xdr:pic>
      <xdr:nvPicPr>
        <xdr:cNvPr id="3" name="Picture 2" descr="Screen Shot Jemena NSW Gas ZONE PM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2852400"/>
          <a:ext cx="11468100" cy="8166100"/>
        </a:xfrm>
        <a:prstGeom prst="rect">
          <a:avLst/>
        </a:prstGeom>
      </xdr:spPr>
    </xdr:pic>
    <xdr:clientData/>
  </xdr:twoCellAnchor>
  <xdr:twoCellAnchor editAs="oneCell">
    <xdr:from>
      <xdr:col>10</xdr:col>
      <xdr:colOff>330200</xdr:colOff>
      <xdr:row>0</xdr:row>
      <xdr:rowOff>0</xdr:rowOff>
    </xdr:from>
    <xdr:to>
      <xdr:col>12</xdr:col>
      <xdr:colOff>317500</xdr:colOff>
      <xdr:row>4</xdr:row>
      <xdr:rowOff>57785</xdr:rowOff>
    </xdr:to>
    <xdr:pic>
      <xdr:nvPicPr>
        <xdr:cNvPr id="4" name="Picture 3" descr="Alviss-Consulting-Logo-Inline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00" y="0"/>
          <a:ext cx="1638300" cy="75628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33</xdr:row>
      <xdr:rowOff>88900</xdr:rowOff>
    </xdr:from>
    <xdr:to>
      <xdr:col>17</xdr:col>
      <xdr:colOff>368300</xdr:colOff>
      <xdr:row>75</xdr:row>
      <xdr:rowOff>101600</xdr:rowOff>
    </xdr:to>
    <xdr:pic>
      <xdr:nvPicPr>
        <xdr:cNvPr id="5" name="Picture 4" descr="Screen Shot 2015-07-09 at 10.51.21 AM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58100" y="6019800"/>
          <a:ext cx="8077200" cy="71628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1</xdr:rowOff>
    </xdr:from>
    <xdr:to>
      <xdr:col>9</xdr:col>
      <xdr:colOff>669567</xdr:colOff>
      <xdr:row>4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1700" y="1"/>
          <a:ext cx="4327167" cy="698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energymadeeasy.gov.au/plan?id=ALI463727MRG4&amp;postcode=2000" TargetMode="External"/><Relationship Id="rId1" Type="http://schemas.openxmlformats.org/officeDocument/2006/relationships/hyperlink" Target="https://www.energymadeeasy.gov.au/plan?id=SIM590621MRG2&amp;postcode=2000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SIM240634MRG&amp;utm_source=Simply%20Energy&amp;utm_campaign=bpi-retailer&amp;utm_medium=retailer&amp;postcode=2000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energymadeeasy.gov.au/plan?id=GLO51057MRG&amp;postcode=2000" TargetMode="External"/><Relationship Id="rId1" Type="http://schemas.openxmlformats.org/officeDocument/2006/relationships/hyperlink" Target="https://www.energymadeeasy.gov.au/plan?id=ALI13035MRG&amp;postcode=200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E180"/>
  <sheetViews>
    <sheetView showGridLines="0" workbookViewId="0">
      <selection activeCell="J21" sqref="J21"/>
    </sheetView>
  </sheetViews>
  <sheetFormatPr baseColWidth="10" defaultRowHeight="13" x14ac:dyDescent="0.15"/>
  <cols>
    <col min="1" max="3" width="10.83203125" style="26"/>
    <col min="4" max="4" width="14.33203125" style="26" customWidth="1"/>
    <col min="5" max="5" width="15" style="26" customWidth="1"/>
    <col min="6" max="6" width="15.5" style="26" customWidth="1"/>
    <col min="7" max="13" width="10.83203125" style="26"/>
    <col min="14" max="14" width="13" style="26" customWidth="1"/>
    <col min="15" max="15" width="12.33203125" style="26" customWidth="1"/>
    <col min="16" max="16" width="10.83203125" style="26"/>
    <col min="17" max="17" width="12.33203125" style="26" customWidth="1"/>
    <col min="18" max="18" width="11.83203125" style="26" customWidth="1"/>
    <col min="19" max="20" width="14.1640625" style="26" customWidth="1"/>
    <col min="21" max="16384" width="10.83203125" style="26"/>
  </cols>
  <sheetData>
    <row r="1" spans="1:100" ht="14" x14ac:dyDescent="0.15">
      <c r="A1" s="62" t="s">
        <v>738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4" t="s">
        <v>128</v>
      </c>
      <c r="O1" s="65"/>
      <c r="P1" s="65"/>
      <c r="Q1" s="65"/>
      <c r="R1" s="65"/>
      <c r="S1" s="65"/>
      <c r="T1" s="66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</row>
    <row r="2" spans="1:100" ht="14" x14ac:dyDescent="0.15">
      <c r="A2" s="62" t="s">
        <v>188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9" t="s">
        <v>213</v>
      </c>
      <c r="O2" s="70"/>
      <c r="P2" s="70"/>
      <c r="Q2" s="70"/>
      <c r="R2" s="70"/>
      <c r="S2" s="70"/>
      <c r="T2" s="71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</row>
    <row r="3" spans="1:100" ht="14" x14ac:dyDescent="0.15">
      <c r="A3" s="67" t="s">
        <v>737</v>
      </c>
      <c r="B3" s="68"/>
      <c r="C3" s="68"/>
      <c r="D3" s="68"/>
      <c r="E3" s="68"/>
      <c r="F3" s="68"/>
      <c r="G3" s="63"/>
      <c r="H3" s="63"/>
      <c r="I3" s="63"/>
      <c r="J3" s="63"/>
      <c r="K3" s="63"/>
      <c r="L3" s="63"/>
      <c r="M3" s="63"/>
      <c r="N3" s="69" t="s">
        <v>208</v>
      </c>
      <c r="O3" s="70"/>
      <c r="P3" s="70"/>
      <c r="Q3" s="70"/>
      <c r="R3" s="70"/>
      <c r="S3" s="70"/>
      <c r="T3" s="71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</row>
    <row r="4" spans="1:100" x14ac:dyDescent="0.15">
      <c r="A4" s="72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9" t="s">
        <v>200</v>
      </c>
      <c r="O4" s="70"/>
      <c r="P4" s="70"/>
      <c r="Q4" s="70"/>
      <c r="R4" s="70"/>
      <c r="S4" s="70"/>
      <c r="T4" s="71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</row>
    <row r="5" spans="1:100" ht="15" thickBot="1" x14ac:dyDescent="0.2">
      <c r="A5" s="73" t="s">
        <v>205</v>
      </c>
      <c r="B5" s="74"/>
      <c r="C5" s="74"/>
      <c r="D5" s="74"/>
      <c r="E5" s="74"/>
      <c r="F5" s="74"/>
      <c r="G5" s="74"/>
      <c r="H5" s="74"/>
      <c r="I5" s="74"/>
      <c r="J5" s="63"/>
      <c r="K5" s="63"/>
      <c r="L5" s="63"/>
      <c r="M5" s="63"/>
      <c r="N5" s="75" t="s">
        <v>43</v>
      </c>
      <c r="O5" s="76"/>
      <c r="P5" s="76"/>
      <c r="Q5" s="76"/>
      <c r="R5" s="76"/>
      <c r="S5" s="76"/>
      <c r="T5" s="77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</row>
    <row r="6" spans="1:100" ht="14" x14ac:dyDescent="0.15">
      <c r="A6" s="74" t="s">
        <v>74</v>
      </c>
      <c r="B6" s="74"/>
      <c r="C6" s="74"/>
      <c r="D6" s="74"/>
      <c r="E6" s="74"/>
      <c r="F6" s="74"/>
      <c r="G6" s="74"/>
      <c r="H6" s="74"/>
      <c r="I6" s="74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</row>
    <row r="7" spans="1:100" ht="14" x14ac:dyDescent="0.15">
      <c r="A7" s="74" t="s">
        <v>63</v>
      </c>
      <c r="B7" s="74"/>
      <c r="C7" s="74"/>
      <c r="D7" s="74"/>
      <c r="E7" s="74"/>
      <c r="F7" s="74"/>
      <c r="G7" s="74"/>
      <c r="H7" s="74"/>
      <c r="I7" s="74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</row>
    <row r="8" spans="1:100" ht="15" thickBot="1" x14ac:dyDescent="0.2">
      <c r="A8" s="74" t="s">
        <v>389</v>
      </c>
      <c r="B8" s="74"/>
      <c r="C8" s="74"/>
      <c r="D8" s="74"/>
      <c r="E8" s="74"/>
      <c r="F8" s="74"/>
      <c r="G8" s="74"/>
      <c r="H8" s="63"/>
      <c r="I8" s="74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</row>
    <row r="9" spans="1:100" ht="14" x14ac:dyDescent="0.15">
      <c r="A9" s="74" t="s">
        <v>197</v>
      </c>
      <c r="B9" s="74"/>
      <c r="C9" s="74"/>
      <c r="D9" s="74"/>
      <c r="E9" s="74"/>
      <c r="F9" s="74"/>
      <c r="G9" s="74"/>
      <c r="H9" s="63"/>
      <c r="I9" s="74"/>
      <c r="J9" s="89" t="s">
        <v>111</v>
      </c>
      <c r="K9" s="90"/>
      <c r="L9" s="63"/>
      <c r="M9" s="63"/>
      <c r="N9" s="64" t="s">
        <v>198</v>
      </c>
      <c r="O9" s="65"/>
      <c r="P9" s="65"/>
      <c r="Q9" s="65"/>
      <c r="R9" s="78"/>
      <c r="S9" s="78"/>
      <c r="T9" s="78"/>
      <c r="U9" s="78"/>
      <c r="V9" s="79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</row>
    <row r="10" spans="1:100" ht="14" x14ac:dyDescent="0.15">
      <c r="A10" s="74"/>
      <c r="B10" s="74"/>
      <c r="C10" s="74"/>
      <c r="D10" s="74"/>
      <c r="E10" s="74"/>
      <c r="F10" s="74"/>
      <c r="G10" s="63"/>
      <c r="H10" s="63"/>
      <c r="J10" s="91" t="s">
        <v>204</v>
      </c>
      <c r="K10" s="92"/>
      <c r="L10" s="63"/>
      <c r="M10" s="63"/>
      <c r="N10" s="69" t="s">
        <v>109</v>
      </c>
      <c r="O10" s="70"/>
      <c r="P10" s="70"/>
      <c r="Q10" s="70"/>
      <c r="R10" s="70"/>
      <c r="S10" s="70"/>
      <c r="T10" s="70"/>
      <c r="U10" s="70"/>
      <c r="V10" s="71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</row>
    <row r="11" spans="1:100" ht="14" x14ac:dyDescent="0.15">
      <c r="A11" s="73" t="s">
        <v>482</v>
      </c>
      <c r="B11" s="74"/>
      <c r="C11" s="74"/>
      <c r="D11" s="74"/>
      <c r="E11" s="74"/>
      <c r="F11" s="80"/>
      <c r="G11" s="63"/>
      <c r="H11" s="63"/>
      <c r="J11" s="91" t="s">
        <v>641</v>
      </c>
      <c r="K11" s="92"/>
      <c r="L11" s="63"/>
      <c r="M11" s="63"/>
      <c r="N11" s="69" t="s">
        <v>129</v>
      </c>
      <c r="O11" s="70"/>
      <c r="P11" s="70"/>
      <c r="Q11" s="70"/>
      <c r="R11" s="70"/>
      <c r="S11" s="70"/>
      <c r="T11" s="70"/>
      <c r="U11" s="70"/>
      <c r="V11" s="71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</row>
    <row r="12" spans="1:100" ht="14" x14ac:dyDescent="0.15">
      <c r="A12" s="74"/>
      <c r="B12" s="74"/>
      <c r="C12" s="74"/>
      <c r="D12" s="74"/>
      <c r="E12" s="74"/>
      <c r="F12" s="74"/>
      <c r="G12" s="63"/>
      <c r="H12" s="63"/>
      <c r="J12" s="91" t="s">
        <v>642</v>
      </c>
      <c r="K12" s="92"/>
      <c r="L12" s="63"/>
      <c r="M12" s="63"/>
      <c r="N12" s="69" t="s">
        <v>225</v>
      </c>
      <c r="O12" s="70"/>
      <c r="P12" s="70"/>
      <c r="Q12" s="70"/>
      <c r="R12" s="70"/>
      <c r="S12" s="70"/>
      <c r="T12" s="70"/>
      <c r="U12" s="70"/>
      <c r="V12" s="71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</row>
    <row r="13" spans="1:100" ht="14" x14ac:dyDescent="0.15">
      <c r="A13" s="73" t="s">
        <v>256</v>
      </c>
      <c r="B13" s="74"/>
      <c r="C13" s="74"/>
      <c r="D13" s="74"/>
      <c r="E13" s="74"/>
      <c r="F13" s="74"/>
      <c r="G13" s="63"/>
      <c r="H13" s="63"/>
      <c r="J13" s="91" t="s">
        <v>643</v>
      </c>
      <c r="K13" s="92"/>
      <c r="L13" s="63"/>
      <c r="M13" s="63"/>
      <c r="N13" s="69" t="s">
        <v>156</v>
      </c>
      <c r="O13" s="70"/>
      <c r="P13" s="70"/>
      <c r="Q13" s="70"/>
      <c r="R13" s="63"/>
      <c r="S13" s="63"/>
      <c r="T13" s="63"/>
      <c r="U13" s="63"/>
      <c r="V13" s="81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</row>
    <row r="14" spans="1:100" ht="14" x14ac:dyDescent="0.15">
      <c r="A14" s="74" t="s">
        <v>784</v>
      </c>
      <c r="B14" s="74"/>
      <c r="C14" s="74"/>
      <c r="D14" s="74"/>
      <c r="E14" s="74"/>
      <c r="F14" s="74"/>
      <c r="G14" s="63"/>
      <c r="H14" s="63"/>
      <c r="J14" s="91" t="s">
        <v>644</v>
      </c>
      <c r="K14" s="92"/>
      <c r="L14" s="63"/>
      <c r="M14" s="63"/>
      <c r="N14" s="69" t="s">
        <v>62</v>
      </c>
      <c r="O14" s="70"/>
      <c r="P14" s="70"/>
      <c r="Q14" s="70"/>
      <c r="R14" s="63"/>
      <c r="S14" s="63"/>
      <c r="T14" s="63"/>
      <c r="U14" s="63"/>
      <c r="V14" s="81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</row>
    <row r="15" spans="1:100" ht="14" x14ac:dyDescent="0.15">
      <c r="A15" s="74" t="s">
        <v>785</v>
      </c>
      <c r="B15" s="74"/>
      <c r="C15" s="74"/>
      <c r="D15" s="74"/>
      <c r="E15" s="74"/>
      <c r="F15" s="74"/>
      <c r="G15" s="63"/>
      <c r="H15" s="63"/>
      <c r="J15" s="91" t="s">
        <v>646</v>
      </c>
      <c r="K15" s="92"/>
      <c r="L15" s="63"/>
      <c r="M15" s="63"/>
      <c r="N15" s="69" t="s">
        <v>253</v>
      </c>
      <c r="O15" s="70"/>
      <c r="P15" s="70"/>
      <c r="Q15" s="70"/>
      <c r="R15" s="63"/>
      <c r="S15" s="63"/>
      <c r="T15" s="63"/>
      <c r="U15" s="63"/>
      <c r="V15" s="81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</row>
    <row r="16" spans="1:100" ht="14" x14ac:dyDescent="0.15">
      <c r="A16" s="74" t="s">
        <v>786</v>
      </c>
      <c r="B16" s="74"/>
      <c r="C16" s="74"/>
      <c r="D16" s="74"/>
      <c r="E16" s="74"/>
      <c r="F16" s="74"/>
      <c r="G16" s="63"/>
      <c r="H16" s="63"/>
      <c r="J16" s="91" t="s">
        <v>680</v>
      </c>
      <c r="K16" s="92"/>
      <c r="L16" s="63"/>
      <c r="M16" s="63"/>
      <c r="N16" s="69" t="s">
        <v>30</v>
      </c>
      <c r="O16" s="70"/>
      <c r="P16" s="70"/>
      <c r="Q16" s="70"/>
      <c r="R16" s="63"/>
      <c r="S16" s="63"/>
      <c r="T16" s="63"/>
      <c r="U16" s="63"/>
      <c r="V16" s="81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</row>
    <row r="17" spans="1:100" ht="15" thickBot="1" x14ac:dyDescent="0.2">
      <c r="A17" s="74" t="s">
        <v>787</v>
      </c>
      <c r="B17" s="74"/>
      <c r="C17" s="74"/>
      <c r="D17" s="74"/>
      <c r="E17" s="74"/>
      <c r="F17" s="74"/>
      <c r="G17" s="63"/>
      <c r="H17" s="63"/>
      <c r="J17" s="91" t="s">
        <v>101</v>
      </c>
      <c r="K17" s="92"/>
      <c r="L17" s="63"/>
      <c r="M17" s="63"/>
      <c r="N17" s="86" t="s">
        <v>88</v>
      </c>
      <c r="O17" s="76"/>
      <c r="P17" s="76"/>
      <c r="Q17" s="76"/>
      <c r="R17" s="87"/>
      <c r="S17" s="87"/>
      <c r="T17" s="87"/>
      <c r="U17" s="87"/>
      <c r="V17" s="88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</row>
    <row r="18" spans="1:100" ht="15" thickBot="1" x14ac:dyDescent="0.2">
      <c r="A18" s="74" t="s">
        <v>788</v>
      </c>
      <c r="B18" s="74"/>
      <c r="C18" s="74"/>
      <c r="D18" s="74"/>
      <c r="E18" s="74"/>
      <c r="F18" s="74"/>
      <c r="G18" s="63"/>
      <c r="H18" s="63"/>
      <c r="J18" s="374" t="s">
        <v>736</v>
      </c>
      <c r="K18" s="88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</row>
    <row r="19" spans="1:100" ht="15" thickBot="1" x14ac:dyDescent="0.2">
      <c r="A19" s="74" t="s">
        <v>789</v>
      </c>
      <c r="B19" s="74"/>
      <c r="C19" s="74"/>
      <c r="D19" s="74"/>
      <c r="E19" s="74"/>
      <c r="F19" s="74"/>
      <c r="G19" s="63"/>
      <c r="H19" s="63"/>
      <c r="I19" s="74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</row>
    <row r="20" spans="1:100" ht="14" x14ac:dyDescent="0.15">
      <c r="A20" s="74" t="s">
        <v>599</v>
      </c>
      <c r="B20" s="74"/>
      <c r="C20" s="74"/>
      <c r="D20" s="74"/>
      <c r="E20" s="74"/>
      <c r="F20" s="74"/>
      <c r="G20" s="63"/>
      <c r="H20" s="63"/>
      <c r="I20" s="74"/>
      <c r="J20" s="82" t="s">
        <v>248</v>
      </c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</row>
    <row r="21" spans="1:100" ht="14" x14ac:dyDescent="0.15">
      <c r="A21" s="74" t="s">
        <v>600</v>
      </c>
      <c r="B21" s="74"/>
      <c r="C21" s="74"/>
      <c r="D21" s="74"/>
      <c r="E21" s="74"/>
      <c r="F21" s="74"/>
      <c r="G21" s="63"/>
      <c r="H21" s="63"/>
      <c r="I21" s="74"/>
      <c r="J21" s="410" t="s">
        <v>791</v>
      </c>
      <c r="K21" s="63"/>
      <c r="L21" s="63"/>
      <c r="M21" s="63"/>
      <c r="N21" s="93" t="s">
        <v>130</v>
      </c>
      <c r="O21" s="94"/>
      <c r="P21" s="93" t="s">
        <v>330</v>
      </c>
      <c r="Q21" s="95"/>
      <c r="R21" s="95"/>
      <c r="S21" s="94"/>
      <c r="T21" s="96" t="s">
        <v>219</v>
      </c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</row>
    <row r="22" spans="1:100" ht="14" x14ac:dyDescent="0.15">
      <c r="A22" s="74" t="s">
        <v>601</v>
      </c>
      <c r="B22" s="74"/>
      <c r="C22" s="74"/>
      <c r="D22" s="74"/>
      <c r="E22" s="74"/>
      <c r="F22" s="74"/>
      <c r="G22" s="63"/>
      <c r="H22" s="63"/>
      <c r="I22" s="74"/>
      <c r="J22" s="403" t="s">
        <v>740</v>
      </c>
      <c r="K22" s="63"/>
      <c r="L22" s="63"/>
      <c r="M22" s="63"/>
      <c r="N22" s="97" t="s">
        <v>204</v>
      </c>
      <c r="O22" s="98"/>
      <c r="P22" s="97" t="s">
        <v>61</v>
      </c>
      <c r="Q22" s="99"/>
      <c r="R22" s="63"/>
      <c r="S22" s="100"/>
      <c r="T22" s="101" t="s">
        <v>220</v>
      </c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</row>
    <row r="23" spans="1:100" ht="14" x14ac:dyDescent="0.15">
      <c r="A23" s="74" t="s">
        <v>602</v>
      </c>
      <c r="B23" s="74"/>
      <c r="C23" s="74"/>
      <c r="D23" s="74"/>
      <c r="E23" s="74"/>
      <c r="F23" s="74"/>
      <c r="G23" s="63"/>
      <c r="H23" s="63"/>
      <c r="I23" s="74"/>
      <c r="J23" s="401" t="s">
        <v>734</v>
      </c>
      <c r="K23" s="63"/>
      <c r="L23" s="63"/>
      <c r="M23" s="63"/>
      <c r="N23" s="97" t="s">
        <v>8</v>
      </c>
      <c r="O23" s="98"/>
      <c r="P23" s="97" t="s">
        <v>279</v>
      </c>
      <c r="Q23" s="99"/>
      <c r="R23" s="63"/>
      <c r="S23" s="100"/>
      <c r="T23" s="101" t="s">
        <v>221</v>
      </c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</row>
    <row r="24" spans="1:100" ht="14" x14ac:dyDescent="0.15">
      <c r="A24" s="74" t="s">
        <v>603</v>
      </c>
      <c r="B24" s="74"/>
      <c r="C24" s="74"/>
      <c r="D24" s="74"/>
      <c r="E24" s="74"/>
      <c r="F24" s="74"/>
      <c r="G24" s="63"/>
      <c r="H24" s="63"/>
      <c r="I24" s="74"/>
      <c r="J24" s="270" t="s">
        <v>660</v>
      </c>
      <c r="K24" s="63"/>
      <c r="L24" s="63"/>
      <c r="M24" s="63"/>
      <c r="N24" s="97" t="s">
        <v>9</v>
      </c>
      <c r="O24" s="98"/>
      <c r="P24" s="97" t="s">
        <v>14</v>
      </c>
      <c r="Q24" s="99"/>
      <c r="R24" s="63"/>
      <c r="S24" s="100"/>
      <c r="T24" s="101" t="s">
        <v>221</v>
      </c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</row>
    <row r="25" spans="1:100" ht="14" x14ac:dyDescent="0.15">
      <c r="A25" s="74" t="s">
        <v>604</v>
      </c>
      <c r="B25" s="63"/>
      <c r="C25" s="63"/>
      <c r="D25" s="63"/>
      <c r="E25" s="74"/>
      <c r="F25" s="74"/>
      <c r="G25" s="63"/>
      <c r="H25" s="63"/>
      <c r="I25" s="74"/>
      <c r="J25" s="203" t="s">
        <v>598</v>
      </c>
      <c r="K25" s="63"/>
      <c r="L25" s="63"/>
      <c r="M25" s="63"/>
      <c r="N25" s="97" t="s">
        <v>10</v>
      </c>
      <c r="O25" s="98"/>
      <c r="P25" s="97" t="s">
        <v>13</v>
      </c>
      <c r="Q25" s="99"/>
      <c r="R25" s="63"/>
      <c r="S25" s="100"/>
      <c r="T25" s="101" t="s">
        <v>222</v>
      </c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</row>
    <row r="26" spans="1:100" ht="14" x14ac:dyDescent="0.15">
      <c r="A26" s="74" t="s">
        <v>605</v>
      </c>
      <c r="B26" s="63"/>
      <c r="C26" s="63"/>
      <c r="D26" s="63"/>
      <c r="E26" s="63"/>
      <c r="F26" s="63"/>
      <c r="G26" s="63"/>
      <c r="H26" s="63"/>
      <c r="I26" s="74"/>
      <c r="J26" s="184" t="s">
        <v>548</v>
      </c>
      <c r="K26" s="63"/>
      <c r="L26" s="63"/>
      <c r="M26" s="63"/>
      <c r="N26" s="97" t="s">
        <v>11</v>
      </c>
      <c r="O26" s="98"/>
      <c r="P26" s="97" t="s">
        <v>31</v>
      </c>
      <c r="Q26" s="99"/>
      <c r="R26" s="63"/>
      <c r="S26" s="100"/>
      <c r="T26" s="101" t="s">
        <v>221</v>
      </c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</row>
    <row r="27" spans="1:100" ht="14" x14ac:dyDescent="0.15">
      <c r="A27" s="74" t="s">
        <v>606</v>
      </c>
      <c r="B27" s="63"/>
      <c r="C27" s="63"/>
      <c r="D27" s="63"/>
      <c r="E27" s="63"/>
      <c r="F27" s="63"/>
      <c r="G27" s="63"/>
      <c r="H27" s="63"/>
      <c r="I27" s="74"/>
      <c r="J27" s="183" t="s">
        <v>547</v>
      </c>
      <c r="K27" s="63"/>
      <c r="L27" s="63"/>
      <c r="M27" s="63"/>
      <c r="N27" s="97" t="s">
        <v>12</v>
      </c>
      <c r="O27" s="98"/>
      <c r="P27" s="97" t="s">
        <v>32</v>
      </c>
      <c r="Q27" s="99"/>
      <c r="R27" s="63"/>
      <c r="S27" s="100"/>
      <c r="T27" s="101" t="s">
        <v>222</v>
      </c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</row>
    <row r="28" spans="1:100" ht="14" x14ac:dyDescent="0.15">
      <c r="A28" s="74" t="s">
        <v>607</v>
      </c>
      <c r="B28" s="63"/>
      <c r="C28" s="63"/>
      <c r="D28" s="63"/>
      <c r="E28" s="63"/>
      <c r="F28" s="63"/>
      <c r="G28" s="63"/>
      <c r="H28" s="74"/>
      <c r="I28" s="74"/>
      <c r="J28" s="177" t="s">
        <v>481</v>
      </c>
      <c r="K28" s="63"/>
      <c r="L28" s="63"/>
      <c r="M28" s="63"/>
      <c r="N28" s="97" t="s">
        <v>3</v>
      </c>
      <c r="O28" s="98"/>
      <c r="P28" s="97" t="s">
        <v>4</v>
      </c>
      <c r="Q28" s="99"/>
      <c r="R28" s="63"/>
      <c r="S28" s="100"/>
      <c r="T28" s="101" t="s">
        <v>5</v>
      </c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</row>
    <row r="29" spans="1:100" ht="14" x14ac:dyDescent="0.15">
      <c r="A29" s="402" t="s">
        <v>698</v>
      </c>
      <c r="B29" s="63"/>
      <c r="C29" s="63"/>
      <c r="D29" s="63"/>
      <c r="E29" s="63"/>
      <c r="F29" s="63"/>
      <c r="G29" s="63"/>
      <c r="H29" s="74"/>
      <c r="I29" s="74"/>
      <c r="J29" s="117" t="s">
        <v>73</v>
      </c>
      <c r="K29" s="63"/>
      <c r="L29" s="63"/>
      <c r="M29" s="63"/>
      <c r="N29" s="97" t="s">
        <v>377</v>
      </c>
      <c r="O29" s="98"/>
      <c r="P29" s="97" t="s">
        <v>33</v>
      </c>
      <c r="Q29" s="99"/>
      <c r="R29" s="63"/>
      <c r="S29" s="100"/>
      <c r="T29" s="101" t="s">
        <v>5</v>
      </c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</row>
    <row r="30" spans="1:100" ht="14" x14ac:dyDescent="0.15">
      <c r="A30" s="402" t="s">
        <v>735</v>
      </c>
      <c r="B30" s="63"/>
      <c r="C30" s="63"/>
      <c r="D30" s="63"/>
      <c r="E30" s="63"/>
      <c r="F30" s="63"/>
      <c r="G30" s="63"/>
      <c r="H30" s="74"/>
      <c r="I30" s="74"/>
      <c r="J30" s="109" t="s">
        <v>34</v>
      </c>
      <c r="K30" s="63"/>
      <c r="L30" s="63"/>
      <c r="M30" s="63"/>
      <c r="N30" s="97" t="s">
        <v>378</v>
      </c>
      <c r="O30" s="98"/>
      <c r="P30" s="97" t="s">
        <v>239</v>
      </c>
      <c r="Q30" s="99"/>
      <c r="R30" s="63"/>
      <c r="S30" s="100"/>
      <c r="T30" s="101" t="s">
        <v>6</v>
      </c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</row>
    <row r="31" spans="1:100" ht="14" x14ac:dyDescent="0.15">
      <c r="A31" s="402" t="s">
        <v>739</v>
      </c>
      <c r="B31" s="74"/>
      <c r="C31" s="74"/>
      <c r="D31" s="74"/>
      <c r="E31" s="74"/>
      <c r="F31" s="74"/>
      <c r="G31" s="63"/>
      <c r="H31" s="74"/>
      <c r="I31" s="74"/>
      <c r="J31" s="83" t="s">
        <v>244</v>
      </c>
      <c r="K31" s="63"/>
      <c r="L31" s="63"/>
      <c r="M31" s="63"/>
      <c r="N31" s="97" t="s">
        <v>15</v>
      </c>
      <c r="O31" s="98"/>
      <c r="P31" s="97" t="s">
        <v>240</v>
      </c>
      <c r="Q31" s="99"/>
      <c r="R31" s="63"/>
      <c r="S31" s="100"/>
      <c r="T31" s="101" t="s">
        <v>221</v>
      </c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</row>
    <row r="32" spans="1:100" ht="14" x14ac:dyDescent="0.15">
      <c r="A32" s="402" t="s">
        <v>790</v>
      </c>
      <c r="H32" s="74"/>
      <c r="I32" s="74"/>
      <c r="J32" s="84" t="s">
        <v>152</v>
      </c>
      <c r="K32" s="63"/>
      <c r="L32" s="63"/>
      <c r="M32" s="63"/>
      <c r="N32" s="103" t="s">
        <v>16</v>
      </c>
      <c r="O32" s="104"/>
      <c r="P32" s="103" t="s">
        <v>241</v>
      </c>
      <c r="Q32" s="105"/>
      <c r="R32" s="106"/>
      <c r="S32" s="107"/>
      <c r="T32" s="108" t="s">
        <v>221</v>
      </c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</row>
    <row r="33" spans="1:100" ht="15" thickBot="1" x14ac:dyDescent="0.2">
      <c r="A33" s="402" t="s">
        <v>546</v>
      </c>
      <c r="B33" s="74"/>
      <c r="C33" s="74"/>
      <c r="D33" s="74"/>
      <c r="E33" s="74"/>
      <c r="F33" s="74"/>
      <c r="G33" s="74"/>
      <c r="H33" s="74"/>
      <c r="I33" s="74"/>
      <c r="J33" s="85" t="s">
        <v>153</v>
      </c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</row>
    <row r="34" spans="1:100" ht="14" customHeight="1" x14ac:dyDescent="0.15">
      <c r="A34" s="73"/>
      <c r="B34" s="74"/>
      <c r="C34" s="74"/>
      <c r="D34" s="74"/>
      <c r="E34" s="74"/>
      <c r="F34" s="74"/>
      <c r="G34" s="74"/>
      <c r="H34" s="74"/>
      <c r="I34" s="74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</row>
    <row r="35" spans="1:100" ht="14" customHeight="1" x14ac:dyDescent="0.15">
      <c r="A35" s="73" t="s">
        <v>110</v>
      </c>
      <c r="B35" s="74"/>
      <c r="C35" s="74"/>
      <c r="D35" s="74"/>
      <c r="E35" s="74"/>
      <c r="F35" s="74"/>
      <c r="G35" s="74"/>
      <c r="H35" s="74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</row>
    <row r="36" spans="1:100" ht="14" x14ac:dyDescent="0.15">
      <c r="A36" s="74" t="s">
        <v>783</v>
      </c>
      <c r="B36" s="74"/>
      <c r="C36" s="74"/>
      <c r="D36" s="74"/>
      <c r="E36" s="74"/>
      <c r="F36" s="74"/>
      <c r="G36" s="74"/>
      <c r="H36" s="74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</row>
    <row r="37" spans="1:100" ht="14" customHeight="1" x14ac:dyDescent="0.15">
      <c r="A37" s="74" t="s">
        <v>161</v>
      </c>
      <c r="B37" s="74"/>
      <c r="C37" s="74"/>
      <c r="D37" s="74"/>
      <c r="E37" s="74"/>
      <c r="F37" s="74"/>
      <c r="G37" s="63"/>
      <c r="H37" s="74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</row>
    <row r="38" spans="1:100" ht="14" customHeight="1" x14ac:dyDescent="0.15">
      <c r="A38" s="74" t="s">
        <v>302</v>
      </c>
      <c r="B38" s="74"/>
      <c r="C38" s="74"/>
      <c r="D38" s="74"/>
      <c r="E38" s="63"/>
      <c r="F38" s="63"/>
      <c r="G38" s="74"/>
      <c r="H38" s="74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</row>
    <row r="39" spans="1:100" ht="14" customHeight="1" x14ac:dyDescent="0.15">
      <c r="A39" s="63"/>
      <c r="B39" s="63"/>
      <c r="C39" s="63"/>
      <c r="D39" s="63"/>
      <c r="E39" s="74"/>
      <c r="F39" s="74"/>
      <c r="G39" s="74"/>
      <c r="H39" s="74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</row>
    <row r="40" spans="1:100" ht="14" customHeight="1" x14ac:dyDescent="0.15">
      <c r="A40" s="74" t="s">
        <v>479</v>
      </c>
      <c r="B40" s="74"/>
      <c r="C40" s="74"/>
      <c r="D40" s="74"/>
      <c r="E40" s="74"/>
      <c r="F40" s="74"/>
      <c r="H40" s="74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</row>
    <row r="41" spans="1:100" ht="14" x14ac:dyDescent="0.15">
      <c r="A41" s="74" t="s">
        <v>661</v>
      </c>
      <c r="B41" s="74"/>
      <c r="C41" s="74"/>
      <c r="D41" s="74"/>
      <c r="E41" s="74"/>
      <c r="F41" s="74"/>
      <c r="G41" s="102"/>
      <c r="H41" s="74"/>
      <c r="I41" s="70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</row>
    <row r="42" spans="1:100" ht="14" x14ac:dyDescent="0.15">
      <c r="A42" s="74"/>
      <c r="B42" s="74"/>
      <c r="C42" s="74"/>
      <c r="D42" s="74"/>
      <c r="E42" s="74"/>
      <c r="F42" s="74"/>
      <c r="G42" s="74"/>
      <c r="H42" s="74"/>
      <c r="I42" s="70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</row>
    <row r="43" spans="1:100" ht="14" customHeight="1" x14ac:dyDescent="0.15">
      <c r="A43" s="74" t="s">
        <v>303</v>
      </c>
      <c r="B43" s="74"/>
      <c r="C43" s="74"/>
      <c r="D43" s="74"/>
      <c r="E43" s="74"/>
      <c r="F43" s="74"/>
      <c r="G43" s="74"/>
      <c r="H43" s="74"/>
      <c r="I43" s="70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</row>
    <row r="44" spans="1:100" ht="14" x14ac:dyDescent="0.15">
      <c r="A44" s="74" t="s">
        <v>163</v>
      </c>
      <c r="B44" s="74"/>
      <c r="C44" s="74"/>
      <c r="D44" s="74"/>
      <c r="E44" s="74"/>
      <c r="F44" s="74"/>
      <c r="G44" s="74"/>
      <c r="H44" s="70"/>
      <c r="I44" s="70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</row>
    <row r="45" spans="1:100" ht="14" x14ac:dyDescent="0.15">
      <c r="A45" s="74" t="s">
        <v>151</v>
      </c>
      <c r="B45" s="74"/>
      <c r="C45" s="74"/>
      <c r="D45" s="74"/>
      <c r="E45" s="74"/>
      <c r="F45" s="74"/>
      <c r="G45" s="74"/>
      <c r="H45" s="70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</row>
    <row r="46" spans="1:100" ht="14" x14ac:dyDescent="0.15">
      <c r="A46" s="74"/>
      <c r="B46" s="74"/>
      <c r="C46" s="74"/>
      <c r="D46" s="74"/>
      <c r="E46" s="74"/>
      <c r="F46" s="74"/>
      <c r="G46" s="74"/>
      <c r="H46" s="70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</row>
    <row r="47" spans="1:100" ht="14" x14ac:dyDescent="0.15">
      <c r="A47" s="74" t="s">
        <v>480</v>
      </c>
      <c r="B47" s="74"/>
      <c r="C47" s="74"/>
      <c r="D47" s="74"/>
      <c r="E47" s="74"/>
      <c r="F47" s="74"/>
      <c r="G47" s="74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</row>
    <row r="48" spans="1:100" ht="14" x14ac:dyDescent="0.15">
      <c r="A48" s="74" t="s">
        <v>243</v>
      </c>
      <c r="B48" s="74"/>
      <c r="C48" s="74"/>
      <c r="D48" s="74"/>
      <c r="E48" s="74"/>
      <c r="F48" s="74"/>
      <c r="G48" s="74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</row>
    <row r="49" spans="1:100" ht="14" x14ac:dyDescent="0.15">
      <c r="A49" s="74" t="s">
        <v>106</v>
      </c>
      <c r="B49" s="74"/>
      <c r="C49" s="74"/>
      <c r="D49" s="74"/>
      <c r="E49" s="74"/>
      <c r="F49" s="74"/>
      <c r="G49" s="70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</row>
    <row r="50" spans="1:100" ht="14" x14ac:dyDescent="0.15">
      <c r="A50" s="74" t="s">
        <v>89</v>
      </c>
      <c r="B50" s="74"/>
      <c r="C50" s="74"/>
      <c r="D50" s="74"/>
      <c r="E50" s="70"/>
      <c r="F50" s="70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</row>
    <row r="51" spans="1:100" x14ac:dyDescent="0.15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</row>
    <row r="52" spans="1:100" x14ac:dyDescent="0.15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</row>
    <row r="53" spans="1:100" x14ac:dyDescent="0.15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</row>
    <row r="54" spans="1:100" x14ac:dyDescent="0.15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</row>
    <row r="55" spans="1:100" x14ac:dyDescent="0.1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</row>
    <row r="56" spans="1:100" x14ac:dyDescent="0.15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</row>
    <row r="57" spans="1:100" x14ac:dyDescent="0.15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</row>
    <row r="58" spans="1:100" x14ac:dyDescent="0.15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</row>
    <row r="59" spans="1:100" x14ac:dyDescent="0.15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</row>
    <row r="60" spans="1:100" x14ac:dyDescent="0.15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</row>
    <row r="61" spans="1:100" x14ac:dyDescent="0.15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</row>
    <row r="62" spans="1:100" x14ac:dyDescent="0.15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</row>
    <row r="63" spans="1:100" x14ac:dyDescent="0.15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</row>
    <row r="64" spans="1:100" x14ac:dyDescent="0.15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</row>
    <row r="65" spans="1:265" x14ac:dyDescent="0.1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</row>
    <row r="66" spans="1:265" x14ac:dyDescent="0.15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</row>
    <row r="67" spans="1:265" x14ac:dyDescent="0.15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</row>
    <row r="68" spans="1:265" x14ac:dyDescent="0.15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</row>
    <row r="69" spans="1:265" x14ac:dyDescent="0.15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</row>
    <row r="70" spans="1:265" x14ac:dyDescent="0.15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</row>
    <row r="71" spans="1:265" x14ac:dyDescent="0.15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</row>
    <row r="72" spans="1:265" x14ac:dyDescent="0.15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</row>
    <row r="73" spans="1:265" x14ac:dyDescent="0.15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</row>
    <row r="74" spans="1:265" x14ac:dyDescent="0.15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</row>
    <row r="75" spans="1:265" x14ac:dyDescent="0.1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</row>
    <row r="76" spans="1:265" x14ac:dyDescent="0.15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</row>
    <row r="77" spans="1:265" x14ac:dyDescent="0.15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 t="s">
        <v>269</v>
      </c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</row>
    <row r="78" spans="1:265" x14ac:dyDescent="0.15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</row>
    <row r="79" spans="1:265" x14ac:dyDescent="0.15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  <c r="EJ79" s="63"/>
      <c r="EK79" s="63"/>
      <c r="EL79" s="63"/>
      <c r="EM79" s="63"/>
      <c r="EN79" s="63"/>
      <c r="EO79" s="63"/>
      <c r="EP79" s="63"/>
      <c r="EQ79" s="63"/>
      <c r="ER79" s="63"/>
      <c r="ES79" s="63"/>
      <c r="ET79" s="63"/>
      <c r="EU79" s="63"/>
      <c r="EV79" s="63"/>
      <c r="EW79" s="63"/>
      <c r="EX79" s="63"/>
      <c r="EY79" s="63"/>
      <c r="EZ79" s="63"/>
      <c r="FA79" s="63"/>
      <c r="FB79" s="63"/>
      <c r="FC79" s="63"/>
      <c r="FD79" s="63"/>
      <c r="FE79" s="63"/>
      <c r="FF79" s="63"/>
      <c r="FG79" s="63"/>
      <c r="FH79" s="63"/>
      <c r="FI79" s="63"/>
      <c r="FJ79" s="63"/>
      <c r="FK79" s="63"/>
      <c r="FL79" s="63"/>
      <c r="FM79" s="63"/>
      <c r="FN79" s="63"/>
      <c r="FO79" s="63"/>
      <c r="FP79" s="63"/>
      <c r="FQ79" s="63"/>
      <c r="FR79" s="63"/>
      <c r="FS79" s="63"/>
      <c r="FT79" s="63"/>
      <c r="FU79" s="63"/>
      <c r="FV79" s="63"/>
      <c r="FW79" s="63"/>
      <c r="FX79" s="63"/>
      <c r="FY79" s="63"/>
      <c r="FZ79" s="63"/>
      <c r="GA79" s="63"/>
      <c r="GB79" s="63"/>
      <c r="GC79" s="63"/>
      <c r="GD79" s="63"/>
      <c r="GE79" s="63"/>
      <c r="GF79" s="63"/>
      <c r="GG79" s="63"/>
      <c r="GH79" s="63"/>
      <c r="GI79" s="63"/>
      <c r="GJ79" s="63"/>
      <c r="GK79" s="63"/>
      <c r="GL79" s="63"/>
      <c r="GM79" s="63"/>
      <c r="GN79" s="63"/>
      <c r="GO79" s="63"/>
      <c r="GP79" s="63"/>
      <c r="GQ79" s="63"/>
      <c r="GR79" s="63"/>
      <c r="GS79" s="63"/>
      <c r="GT79" s="63"/>
      <c r="GU79" s="63"/>
      <c r="GV79" s="63"/>
      <c r="GW79" s="63"/>
      <c r="GX79" s="63"/>
      <c r="GY79" s="63"/>
      <c r="GZ79" s="63"/>
      <c r="HA79" s="63"/>
      <c r="HB79" s="63"/>
      <c r="HC79" s="63"/>
      <c r="HD79" s="63"/>
      <c r="HE79" s="63"/>
      <c r="HF79" s="63"/>
      <c r="HG79" s="63"/>
      <c r="HH79" s="63"/>
      <c r="HI79" s="63"/>
      <c r="HJ79" s="63"/>
      <c r="HK79" s="63"/>
      <c r="HL79" s="63"/>
      <c r="HM79" s="63"/>
      <c r="HN79" s="63"/>
      <c r="HO79" s="63"/>
      <c r="HP79" s="63"/>
      <c r="HQ79" s="63"/>
      <c r="HR79" s="63"/>
      <c r="HS79" s="63"/>
      <c r="HT79" s="63"/>
      <c r="HU79" s="63"/>
      <c r="HV79" s="63"/>
      <c r="HW79" s="63"/>
      <c r="HX79" s="63"/>
      <c r="HY79" s="63"/>
      <c r="HZ79" s="63"/>
      <c r="IA79" s="63"/>
      <c r="IB79" s="63"/>
      <c r="IC79" s="63"/>
      <c r="ID79" s="63"/>
      <c r="IE79" s="63"/>
      <c r="IF79" s="63"/>
      <c r="IG79" s="63"/>
      <c r="IH79" s="63"/>
      <c r="II79" s="63"/>
      <c r="IJ79" s="63"/>
      <c r="IK79" s="63"/>
      <c r="IL79" s="63"/>
      <c r="IM79" s="63"/>
      <c r="IN79" s="63"/>
      <c r="IO79" s="63"/>
      <c r="IP79" s="63"/>
      <c r="IQ79" s="63"/>
      <c r="IR79" s="63"/>
      <c r="IS79" s="63"/>
      <c r="IT79" s="63"/>
      <c r="IU79" s="63"/>
      <c r="IV79" s="63"/>
      <c r="IW79" s="63"/>
      <c r="IX79" s="63"/>
      <c r="IY79" s="63"/>
      <c r="IZ79" s="63"/>
      <c r="JA79" s="63"/>
      <c r="JB79" s="63"/>
      <c r="JC79" s="63"/>
      <c r="JD79" s="63"/>
      <c r="JE79" s="63"/>
    </row>
    <row r="80" spans="1:265" x14ac:dyDescent="0.15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3"/>
      <c r="FA80" s="63"/>
      <c r="FB80" s="63"/>
      <c r="FC80" s="63"/>
      <c r="FD80" s="63"/>
      <c r="FE80" s="63"/>
      <c r="FF80" s="63"/>
      <c r="FG80" s="63"/>
      <c r="FH80" s="63"/>
      <c r="FI80" s="63"/>
      <c r="FJ80" s="63"/>
      <c r="FK80" s="63"/>
      <c r="FL80" s="63"/>
      <c r="FM80" s="63"/>
      <c r="FN80" s="63"/>
      <c r="FO80" s="63"/>
      <c r="FP80" s="63"/>
      <c r="FQ80" s="63"/>
      <c r="FR80" s="63"/>
      <c r="FS80" s="63"/>
      <c r="FT80" s="63"/>
      <c r="FU80" s="63"/>
      <c r="FV80" s="63"/>
      <c r="FW80" s="63"/>
      <c r="FX80" s="63"/>
      <c r="FY80" s="63"/>
      <c r="FZ80" s="63"/>
      <c r="GA80" s="63"/>
      <c r="GB80" s="63"/>
      <c r="GC80" s="63"/>
      <c r="GD80" s="63"/>
      <c r="GE80" s="63"/>
      <c r="GF80" s="63"/>
      <c r="GG80" s="63"/>
      <c r="GH80" s="63"/>
      <c r="GI80" s="63"/>
      <c r="GJ80" s="63"/>
      <c r="GK80" s="63"/>
      <c r="GL80" s="63"/>
      <c r="GM80" s="63"/>
      <c r="GN80" s="63"/>
      <c r="GO80" s="63"/>
      <c r="GP80" s="63"/>
      <c r="GQ80" s="63"/>
      <c r="GR80" s="63"/>
      <c r="GS80" s="63"/>
      <c r="GT80" s="63"/>
      <c r="GU80" s="63"/>
      <c r="GV80" s="63"/>
      <c r="GW80" s="63"/>
      <c r="GX80" s="63"/>
      <c r="GY80" s="63"/>
      <c r="GZ80" s="63"/>
      <c r="HA80" s="63"/>
      <c r="HB80" s="63"/>
      <c r="HC80" s="63"/>
      <c r="HD80" s="63"/>
      <c r="HE80" s="63"/>
      <c r="HF80" s="63"/>
      <c r="HG80" s="63"/>
      <c r="HH80" s="63"/>
      <c r="HI80" s="63"/>
      <c r="HJ80" s="63"/>
      <c r="HK80" s="63"/>
      <c r="HL80" s="63"/>
      <c r="HM80" s="63"/>
      <c r="HN80" s="63"/>
      <c r="HO80" s="63"/>
      <c r="HP80" s="63"/>
      <c r="HQ80" s="63"/>
      <c r="HR80" s="63"/>
      <c r="HS80" s="63"/>
      <c r="HT80" s="63"/>
      <c r="HU80" s="63"/>
      <c r="HV80" s="63"/>
      <c r="HW80" s="63"/>
      <c r="HX80" s="63"/>
      <c r="HY80" s="63"/>
      <c r="HZ80" s="63"/>
      <c r="IA80" s="63"/>
      <c r="IB80" s="63"/>
      <c r="IC80" s="63"/>
      <c r="ID80" s="63"/>
      <c r="IE80" s="63"/>
      <c r="IF80" s="63"/>
      <c r="IG80" s="63"/>
      <c r="IH80" s="63"/>
      <c r="II80" s="63"/>
      <c r="IJ80" s="63"/>
      <c r="IK80" s="63"/>
      <c r="IL80" s="63"/>
      <c r="IM80" s="63"/>
      <c r="IN80" s="63"/>
      <c r="IO80" s="63"/>
      <c r="IP80" s="63"/>
      <c r="IQ80" s="63"/>
      <c r="IR80" s="63"/>
      <c r="IS80" s="63"/>
      <c r="IT80" s="63"/>
      <c r="IU80" s="63"/>
      <c r="IV80" s="63"/>
      <c r="IW80" s="63"/>
      <c r="IX80" s="63"/>
      <c r="IY80" s="63"/>
      <c r="IZ80" s="63"/>
      <c r="JA80" s="63"/>
      <c r="JB80" s="63"/>
      <c r="JC80" s="63"/>
      <c r="JD80" s="63"/>
      <c r="JE80" s="63"/>
    </row>
    <row r="81" spans="1:265" x14ac:dyDescent="0.15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3"/>
      <c r="EK81" s="63"/>
      <c r="EL81" s="63"/>
      <c r="EM81" s="63"/>
      <c r="EN81" s="63"/>
      <c r="EO81" s="63"/>
      <c r="EP81" s="63"/>
      <c r="EQ81" s="63"/>
      <c r="ER81" s="63"/>
      <c r="ES81" s="63"/>
      <c r="ET81" s="63"/>
      <c r="EU81" s="63"/>
      <c r="EV81" s="63"/>
      <c r="EW81" s="63"/>
      <c r="EX81" s="63"/>
      <c r="EY81" s="63"/>
      <c r="EZ81" s="63"/>
      <c r="FA81" s="63"/>
      <c r="FB81" s="63"/>
      <c r="FC81" s="63"/>
      <c r="FD81" s="63"/>
      <c r="FE81" s="63"/>
      <c r="FF81" s="63"/>
      <c r="FG81" s="63"/>
      <c r="FH81" s="63"/>
      <c r="FI81" s="63"/>
      <c r="FJ81" s="63"/>
      <c r="FK81" s="63"/>
      <c r="FL81" s="63"/>
      <c r="FM81" s="63"/>
      <c r="FN81" s="63"/>
      <c r="FO81" s="63"/>
      <c r="FP81" s="63"/>
      <c r="FQ81" s="63"/>
      <c r="FR81" s="63"/>
      <c r="FS81" s="63"/>
      <c r="FT81" s="63"/>
      <c r="FU81" s="63"/>
      <c r="FV81" s="63"/>
      <c r="FW81" s="63"/>
      <c r="FX81" s="63"/>
      <c r="FY81" s="63"/>
      <c r="FZ81" s="63"/>
      <c r="GA81" s="63"/>
      <c r="GB81" s="63"/>
      <c r="GC81" s="63"/>
      <c r="GD81" s="63"/>
      <c r="GE81" s="63"/>
      <c r="GF81" s="63"/>
      <c r="GG81" s="63"/>
      <c r="GH81" s="63"/>
      <c r="GI81" s="63"/>
      <c r="GJ81" s="63"/>
      <c r="GK81" s="63"/>
      <c r="GL81" s="63"/>
      <c r="GM81" s="63"/>
      <c r="GN81" s="63"/>
      <c r="GO81" s="63"/>
      <c r="GP81" s="63"/>
      <c r="GQ81" s="63"/>
      <c r="GR81" s="63"/>
      <c r="GS81" s="63"/>
      <c r="GT81" s="63"/>
      <c r="GU81" s="63"/>
      <c r="GV81" s="63"/>
      <c r="GW81" s="63"/>
      <c r="GX81" s="63"/>
      <c r="GY81" s="63"/>
      <c r="GZ81" s="63"/>
      <c r="HA81" s="63"/>
      <c r="HB81" s="63"/>
      <c r="HC81" s="63"/>
      <c r="HD81" s="63"/>
      <c r="HE81" s="63"/>
      <c r="HF81" s="63"/>
      <c r="HG81" s="63"/>
      <c r="HH81" s="63"/>
      <c r="HI81" s="63"/>
      <c r="HJ81" s="63"/>
      <c r="HK81" s="63"/>
      <c r="HL81" s="63"/>
      <c r="HM81" s="63"/>
      <c r="HN81" s="63"/>
      <c r="HO81" s="63"/>
      <c r="HP81" s="63"/>
      <c r="HQ81" s="63"/>
      <c r="HR81" s="63"/>
      <c r="HS81" s="63"/>
      <c r="HT81" s="63"/>
      <c r="HU81" s="63"/>
      <c r="HV81" s="63"/>
      <c r="HW81" s="63"/>
      <c r="HX81" s="63"/>
      <c r="HY81" s="63"/>
      <c r="HZ81" s="63"/>
      <c r="IA81" s="63"/>
      <c r="IB81" s="63"/>
      <c r="IC81" s="63"/>
      <c r="ID81" s="63"/>
      <c r="IE81" s="63"/>
      <c r="IF81" s="63"/>
      <c r="IG81" s="63"/>
      <c r="IH81" s="63"/>
      <c r="II81" s="63"/>
      <c r="IJ81" s="63"/>
      <c r="IK81" s="63"/>
      <c r="IL81" s="63"/>
      <c r="IM81" s="63"/>
      <c r="IN81" s="63"/>
      <c r="IO81" s="63"/>
      <c r="IP81" s="63"/>
      <c r="IQ81" s="63"/>
      <c r="IR81" s="63"/>
      <c r="IS81" s="63"/>
      <c r="IT81" s="63"/>
      <c r="IU81" s="63"/>
      <c r="IV81" s="63"/>
      <c r="IW81" s="63"/>
      <c r="IX81" s="63"/>
      <c r="IY81" s="63"/>
      <c r="IZ81" s="63"/>
      <c r="JA81" s="63"/>
      <c r="JB81" s="63"/>
      <c r="JC81" s="63"/>
      <c r="JD81" s="63"/>
      <c r="JE81" s="63"/>
    </row>
    <row r="82" spans="1:265" x14ac:dyDescent="0.15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</row>
    <row r="83" spans="1:265" x14ac:dyDescent="0.15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</row>
    <row r="84" spans="1:265" x14ac:dyDescent="0.15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E84" s="63"/>
      <c r="EF84" s="63"/>
      <c r="EG84" s="63"/>
      <c r="EH84" s="63"/>
      <c r="EI84" s="63"/>
      <c r="EJ84" s="63"/>
      <c r="EK84" s="63"/>
      <c r="EL84" s="63"/>
      <c r="EM84" s="63"/>
      <c r="EN84" s="63"/>
      <c r="EO84" s="63"/>
      <c r="EP84" s="63"/>
      <c r="EQ84" s="63"/>
      <c r="ER84" s="63"/>
      <c r="ES84" s="63"/>
      <c r="ET84" s="63"/>
      <c r="EU84" s="63"/>
      <c r="EV84" s="63"/>
      <c r="EW84" s="63"/>
      <c r="EX84" s="63"/>
      <c r="EY84" s="63"/>
      <c r="EZ84" s="63"/>
      <c r="FA84" s="63"/>
      <c r="FB84" s="63"/>
      <c r="FC84" s="63"/>
      <c r="FD84" s="63"/>
      <c r="FE84" s="63"/>
      <c r="FF84" s="63"/>
      <c r="FG84" s="63"/>
      <c r="FH84" s="63"/>
      <c r="FI84" s="63"/>
      <c r="FJ84" s="63"/>
      <c r="FK84" s="63"/>
      <c r="FL84" s="63"/>
      <c r="FM84" s="63"/>
      <c r="FN84" s="63"/>
      <c r="FO84" s="63"/>
      <c r="FP84" s="63"/>
      <c r="FQ84" s="63"/>
      <c r="FR84" s="63"/>
      <c r="FS84" s="63"/>
      <c r="FT84" s="63"/>
      <c r="FU84" s="63"/>
      <c r="FV84" s="63"/>
      <c r="FW84" s="63"/>
      <c r="FX84" s="63"/>
      <c r="FY84" s="63"/>
      <c r="FZ84" s="63"/>
      <c r="GA84" s="63"/>
      <c r="GB84" s="63"/>
      <c r="GC84" s="63"/>
      <c r="GD84" s="63"/>
      <c r="GE84" s="63"/>
      <c r="GF84" s="63"/>
      <c r="GG84" s="63"/>
      <c r="GH84" s="63"/>
      <c r="GI84" s="63"/>
      <c r="GJ84" s="63"/>
      <c r="GK84" s="63"/>
      <c r="GL84" s="63"/>
      <c r="GM84" s="63"/>
      <c r="GN84" s="63"/>
      <c r="GO84" s="63"/>
      <c r="GP84" s="63"/>
      <c r="GQ84" s="63"/>
      <c r="GR84" s="63"/>
      <c r="GS84" s="63"/>
      <c r="GT84" s="63"/>
      <c r="GU84" s="63"/>
      <c r="GV84" s="63"/>
      <c r="GW84" s="63"/>
      <c r="GX84" s="63"/>
      <c r="GY84" s="63"/>
      <c r="GZ84" s="63"/>
      <c r="HA84" s="63"/>
      <c r="HB84" s="63"/>
      <c r="HC84" s="63"/>
      <c r="HD84" s="63"/>
      <c r="HE84" s="63"/>
      <c r="HF84" s="63"/>
      <c r="HG84" s="63"/>
      <c r="HH84" s="63"/>
      <c r="HI84" s="63"/>
      <c r="HJ84" s="63"/>
      <c r="HK84" s="63"/>
      <c r="HL84" s="63"/>
      <c r="HM84" s="63"/>
      <c r="HN84" s="63"/>
      <c r="HO84" s="63"/>
      <c r="HP84" s="63"/>
      <c r="HQ84" s="63"/>
      <c r="HR84" s="63"/>
      <c r="HS84" s="63"/>
      <c r="HT84" s="63"/>
      <c r="HU84" s="63"/>
      <c r="HV84" s="63"/>
      <c r="HW84" s="63"/>
      <c r="HX84" s="63"/>
      <c r="HY84" s="63"/>
      <c r="HZ84" s="63"/>
      <c r="IA84" s="63"/>
      <c r="IB84" s="63"/>
      <c r="IC84" s="63"/>
      <c r="ID84" s="63"/>
      <c r="IE84" s="63"/>
      <c r="IF84" s="63"/>
      <c r="IG84" s="63"/>
      <c r="IH84" s="63"/>
      <c r="II84" s="63"/>
      <c r="IJ84" s="63"/>
      <c r="IK84" s="63"/>
      <c r="IL84" s="63"/>
      <c r="IM84" s="63"/>
      <c r="IN84" s="63"/>
      <c r="IO84" s="63"/>
      <c r="IP84" s="63"/>
      <c r="IQ84" s="63"/>
      <c r="IR84" s="63"/>
      <c r="IS84" s="63"/>
      <c r="IT84" s="63"/>
      <c r="IU84" s="63"/>
      <c r="IV84" s="63"/>
      <c r="IW84" s="63"/>
      <c r="IX84" s="63"/>
      <c r="IY84" s="63"/>
      <c r="IZ84" s="63"/>
      <c r="JA84" s="63"/>
      <c r="JB84" s="63"/>
      <c r="JC84" s="63"/>
      <c r="JD84" s="63"/>
      <c r="JE84" s="63"/>
    </row>
    <row r="85" spans="1:265" x14ac:dyDescent="0.1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  <c r="DZ85" s="63"/>
      <c r="EA85" s="63"/>
      <c r="EB85" s="63"/>
      <c r="EC85" s="63"/>
      <c r="ED85" s="63"/>
      <c r="EE85" s="63"/>
      <c r="EF85" s="63"/>
      <c r="EG85" s="63"/>
      <c r="EH85" s="63"/>
      <c r="EI85" s="63"/>
      <c r="EJ85" s="63"/>
      <c r="EK85" s="63"/>
      <c r="EL85" s="63"/>
      <c r="EM85" s="63"/>
      <c r="EN85" s="63"/>
      <c r="EO85" s="63"/>
      <c r="EP85" s="63"/>
      <c r="EQ85" s="63"/>
      <c r="ER85" s="63"/>
      <c r="ES85" s="63"/>
      <c r="ET85" s="63"/>
      <c r="EU85" s="63"/>
      <c r="EV85" s="63"/>
      <c r="EW85" s="63"/>
      <c r="EX85" s="63"/>
      <c r="EY85" s="63"/>
      <c r="EZ85" s="63"/>
      <c r="FA85" s="63"/>
      <c r="FB85" s="63"/>
      <c r="FC85" s="63"/>
      <c r="FD85" s="63"/>
      <c r="FE85" s="63"/>
      <c r="FF85" s="63"/>
      <c r="FG85" s="63"/>
      <c r="FH85" s="63"/>
      <c r="FI85" s="63"/>
      <c r="FJ85" s="63"/>
      <c r="FK85" s="63"/>
      <c r="FL85" s="63"/>
      <c r="FM85" s="63"/>
      <c r="FN85" s="63"/>
      <c r="FO85" s="63"/>
      <c r="FP85" s="63"/>
      <c r="FQ85" s="63"/>
      <c r="FR85" s="63"/>
      <c r="FS85" s="63"/>
      <c r="FT85" s="63"/>
      <c r="FU85" s="63"/>
      <c r="FV85" s="63"/>
      <c r="FW85" s="63"/>
      <c r="FX85" s="63"/>
      <c r="FY85" s="63"/>
      <c r="FZ85" s="63"/>
      <c r="GA85" s="63"/>
      <c r="GB85" s="63"/>
      <c r="GC85" s="63"/>
      <c r="GD85" s="63"/>
      <c r="GE85" s="63"/>
      <c r="GF85" s="63"/>
      <c r="GG85" s="63"/>
      <c r="GH85" s="63"/>
      <c r="GI85" s="63"/>
      <c r="GJ85" s="63"/>
      <c r="GK85" s="63"/>
      <c r="GL85" s="63"/>
      <c r="GM85" s="63"/>
      <c r="GN85" s="63"/>
      <c r="GO85" s="63"/>
      <c r="GP85" s="63"/>
      <c r="GQ85" s="63"/>
      <c r="GR85" s="63"/>
      <c r="GS85" s="63"/>
      <c r="GT85" s="63"/>
      <c r="GU85" s="63"/>
      <c r="GV85" s="63"/>
      <c r="GW85" s="63"/>
      <c r="GX85" s="63"/>
      <c r="GY85" s="63"/>
      <c r="GZ85" s="63"/>
      <c r="HA85" s="63"/>
      <c r="HB85" s="63"/>
      <c r="HC85" s="63"/>
      <c r="HD85" s="63"/>
      <c r="HE85" s="63"/>
      <c r="HF85" s="63"/>
      <c r="HG85" s="63"/>
      <c r="HH85" s="63"/>
      <c r="HI85" s="63"/>
      <c r="HJ85" s="63"/>
      <c r="HK85" s="63"/>
      <c r="HL85" s="63"/>
      <c r="HM85" s="63"/>
      <c r="HN85" s="63"/>
      <c r="HO85" s="63"/>
      <c r="HP85" s="63"/>
      <c r="HQ85" s="63"/>
      <c r="HR85" s="63"/>
      <c r="HS85" s="63"/>
      <c r="HT85" s="63"/>
      <c r="HU85" s="63"/>
      <c r="HV85" s="63"/>
      <c r="HW85" s="63"/>
      <c r="HX85" s="63"/>
      <c r="HY85" s="63"/>
      <c r="HZ85" s="63"/>
      <c r="IA85" s="63"/>
      <c r="IB85" s="63"/>
      <c r="IC85" s="63"/>
      <c r="ID85" s="63"/>
      <c r="IE85" s="63"/>
      <c r="IF85" s="63"/>
      <c r="IG85" s="63"/>
      <c r="IH85" s="63"/>
      <c r="II85" s="63"/>
      <c r="IJ85" s="63"/>
      <c r="IK85" s="63"/>
      <c r="IL85" s="63"/>
      <c r="IM85" s="63"/>
      <c r="IN85" s="63"/>
      <c r="IO85" s="63"/>
      <c r="IP85" s="63"/>
      <c r="IQ85" s="63"/>
      <c r="IR85" s="63"/>
      <c r="IS85" s="63"/>
      <c r="IT85" s="63"/>
      <c r="IU85" s="63"/>
      <c r="IV85" s="63"/>
      <c r="IW85" s="63"/>
      <c r="IX85" s="63"/>
      <c r="IY85" s="63"/>
      <c r="IZ85" s="63"/>
      <c r="JA85" s="63"/>
      <c r="JB85" s="63"/>
      <c r="JC85" s="63"/>
      <c r="JD85" s="63"/>
      <c r="JE85" s="63"/>
    </row>
    <row r="86" spans="1:265" x14ac:dyDescent="0.15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3"/>
      <c r="FA86" s="63"/>
      <c r="FB86" s="63"/>
      <c r="FC86" s="63"/>
      <c r="FD86" s="63"/>
      <c r="FE86" s="63"/>
      <c r="FF86" s="63"/>
      <c r="FG86" s="63"/>
      <c r="FH86" s="63"/>
      <c r="FI86" s="63"/>
      <c r="FJ86" s="63"/>
      <c r="FK86" s="63"/>
      <c r="FL86" s="63"/>
      <c r="FM86" s="63"/>
      <c r="FN86" s="63"/>
      <c r="FO86" s="63"/>
      <c r="FP86" s="63"/>
      <c r="FQ86" s="63"/>
      <c r="FR86" s="63"/>
      <c r="FS86" s="63"/>
      <c r="FT86" s="63"/>
      <c r="FU86" s="63"/>
      <c r="FV86" s="63"/>
      <c r="FW86" s="63"/>
      <c r="FX86" s="63"/>
      <c r="FY86" s="63"/>
      <c r="FZ86" s="63"/>
      <c r="GA86" s="63"/>
      <c r="GB86" s="63"/>
      <c r="GC86" s="63"/>
      <c r="GD86" s="63"/>
      <c r="GE86" s="63"/>
      <c r="GF86" s="63"/>
      <c r="GG86" s="63"/>
      <c r="GH86" s="63"/>
      <c r="GI86" s="63"/>
      <c r="GJ86" s="63"/>
      <c r="GK86" s="63"/>
      <c r="GL86" s="63"/>
      <c r="GM86" s="63"/>
      <c r="GN86" s="63"/>
      <c r="GO86" s="63"/>
      <c r="GP86" s="63"/>
      <c r="GQ86" s="63"/>
      <c r="GR86" s="63"/>
      <c r="GS86" s="63"/>
      <c r="GT86" s="63"/>
      <c r="GU86" s="63"/>
      <c r="GV86" s="63"/>
      <c r="GW86" s="63"/>
      <c r="GX86" s="63"/>
      <c r="GY86" s="63"/>
      <c r="GZ86" s="63"/>
      <c r="HA86" s="63"/>
      <c r="HB86" s="63"/>
      <c r="HC86" s="63"/>
      <c r="HD86" s="63"/>
      <c r="HE86" s="63"/>
      <c r="HF86" s="63"/>
      <c r="HG86" s="63"/>
      <c r="HH86" s="63"/>
      <c r="HI86" s="63"/>
      <c r="HJ86" s="63"/>
      <c r="HK86" s="63"/>
      <c r="HL86" s="63"/>
      <c r="HM86" s="63"/>
      <c r="HN86" s="63"/>
      <c r="HO86" s="63"/>
      <c r="HP86" s="63"/>
      <c r="HQ86" s="63"/>
      <c r="HR86" s="63"/>
      <c r="HS86" s="63"/>
      <c r="HT86" s="63"/>
      <c r="HU86" s="63"/>
      <c r="HV86" s="63"/>
      <c r="HW86" s="63"/>
      <c r="HX86" s="63"/>
      <c r="HY86" s="63"/>
      <c r="HZ86" s="63"/>
      <c r="IA86" s="63"/>
      <c r="IB86" s="63"/>
      <c r="IC86" s="63"/>
      <c r="ID86" s="63"/>
      <c r="IE86" s="63"/>
      <c r="IF86" s="63"/>
      <c r="IG86" s="63"/>
      <c r="IH86" s="63"/>
      <c r="II86" s="63"/>
      <c r="IJ86" s="63"/>
      <c r="IK86" s="63"/>
      <c r="IL86" s="63"/>
      <c r="IM86" s="63"/>
      <c r="IN86" s="63"/>
      <c r="IO86" s="63"/>
      <c r="IP86" s="63"/>
      <c r="IQ86" s="63"/>
      <c r="IR86" s="63"/>
      <c r="IS86" s="63"/>
      <c r="IT86" s="63"/>
      <c r="IU86" s="63"/>
      <c r="IV86" s="63"/>
      <c r="IW86" s="63"/>
      <c r="IX86" s="63"/>
      <c r="IY86" s="63"/>
      <c r="IZ86" s="63"/>
      <c r="JA86" s="63"/>
      <c r="JB86" s="63"/>
      <c r="JC86" s="63"/>
      <c r="JD86" s="63"/>
      <c r="JE86" s="63"/>
    </row>
    <row r="87" spans="1:265" x14ac:dyDescent="0.15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3"/>
      <c r="EK87" s="63"/>
      <c r="EL87" s="63"/>
      <c r="EM87" s="63"/>
      <c r="EN87" s="63"/>
      <c r="EO87" s="63"/>
      <c r="EP87" s="63"/>
      <c r="EQ87" s="63"/>
      <c r="ER87" s="63"/>
      <c r="ES87" s="63"/>
      <c r="ET87" s="63"/>
      <c r="EU87" s="63"/>
      <c r="EV87" s="63"/>
      <c r="EW87" s="63"/>
      <c r="EX87" s="63"/>
      <c r="EY87" s="63"/>
      <c r="EZ87" s="63"/>
      <c r="FA87" s="63"/>
      <c r="FB87" s="63"/>
      <c r="FC87" s="63"/>
      <c r="FD87" s="63"/>
      <c r="FE87" s="63"/>
      <c r="FF87" s="63"/>
      <c r="FG87" s="63"/>
      <c r="FH87" s="63"/>
      <c r="FI87" s="63"/>
      <c r="FJ87" s="63"/>
      <c r="FK87" s="63"/>
      <c r="FL87" s="63"/>
      <c r="FM87" s="63"/>
      <c r="FN87" s="63"/>
      <c r="FO87" s="63"/>
      <c r="FP87" s="63"/>
      <c r="FQ87" s="63"/>
      <c r="FR87" s="63"/>
      <c r="FS87" s="63"/>
      <c r="FT87" s="63"/>
      <c r="FU87" s="63"/>
      <c r="FV87" s="63"/>
      <c r="FW87" s="63"/>
      <c r="FX87" s="63"/>
      <c r="FY87" s="63"/>
      <c r="FZ87" s="63"/>
      <c r="GA87" s="63"/>
      <c r="GB87" s="63"/>
      <c r="GC87" s="63"/>
      <c r="GD87" s="63"/>
      <c r="GE87" s="63"/>
      <c r="GF87" s="63"/>
      <c r="GG87" s="63"/>
      <c r="GH87" s="63"/>
      <c r="GI87" s="63"/>
      <c r="GJ87" s="63"/>
      <c r="GK87" s="63"/>
      <c r="GL87" s="63"/>
      <c r="GM87" s="63"/>
      <c r="GN87" s="63"/>
      <c r="GO87" s="63"/>
      <c r="GP87" s="63"/>
      <c r="GQ87" s="63"/>
      <c r="GR87" s="63"/>
      <c r="GS87" s="63"/>
      <c r="GT87" s="63"/>
      <c r="GU87" s="63"/>
      <c r="GV87" s="63"/>
      <c r="GW87" s="63"/>
      <c r="GX87" s="63"/>
      <c r="GY87" s="63"/>
      <c r="GZ87" s="63"/>
      <c r="HA87" s="63"/>
      <c r="HB87" s="63"/>
      <c r="HC87" s="63"/>
      <c r="HD87" s="63"/>
      <c r="HE87" s="63"/>
      <c r="HF87" s="63"/>
      <c r="HG87" s="63"/>
      <c r="HH87" s="63"/>
      <c r="HI87" s="63"/>
      <c r="HJ87" s="63"/>
      <c r="HK87" s="63"/>
      <c r="HL87" s="63"/>
      <c r="HM87" s="63"/>
      <c r="HN87" s="63"/>
      <c r="HO87" s="63"/>
      <c r="HP87" s="63"/>
      <c r="HQ87" s="63"/>
      <c r="HR87" s="63"/>
      <c r="HS87" s="63"/>
      <c r="HT87" s="63"/>
      <c r="HU87" s="63"/>
      <c r="HV87" s="63"/>
      <c r="HW87" s="63"/>
      <c r="HX87" s="63"/>
      <c r="HY87" s="63"/>
      <c r="HZ87" s="63"/>
      <c r="IA87" s="63"/>
      <c r="IB87" s="63"/>
      <c r="IC87" s="63"/>
      <c r="ID87" s="63"/>
      <c r="IE87" s="63"/>
      <c r="IF87" s="63"/>
      <c r="IG87" s="63"/>
      <c r="IH87" s="63"/>
      <c r="II87" s="63"/>
      <c r="IJ87" s="63"/>
      <c r="IK87" s="63"/>
      <c r="IL87" s="63"/>
      <c r="IM87" s="63"/>
      <c r="IN87" s="63"/>
      <c r="IO87" s="63"/>
      <c r="IP87" s="63"/>
      <c r="IQ87" s="63"/>
      <c r="IR87" s="63"/>
      <c r="IS87" s="63"/>
      <c r="IT87" s="63"/>
      <c r="IU87" s="63"/>
      <c r="IV87" s="63"/>
      <c r="IW87" s="63"/>
      <c r="IX87" s="63"/>
      <c r="IY87" s="63"/>
      <c r="IZ87" s="63"/>
      <c r="JA87" s="63"/>
      <c r="JB87" s="63"/>
      <c r="JC87" s="63"/>
      <c r="JD87" s="63"/>
      <c r="JE87" s="63"/>
    </row>
    <row r="88" spans="1:265" x14ac:dyDescent="0.15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  <c r="EH88" s="63"/>
      <c r="EI88" s="63"/>
      <c r="EJ88" s="63"/>
      <c r="EK88" s="63"/>
      <c r="EL88" s="63"/>
      <c r="EM88" s="63"/>
      <c r="EN88" s="63"/>
      <c r="EO88" s="63"/>
      <c r="EP88" s="63"/>
      <c r="EQ88" s="63"/>
      <c r="ER88" s="63"/>
      <c r="ES88" s="63"/>
      <c r="ET88" s="63"/>
      <c r="EU88" s="63"/>
      <c r="EV88" s="63"/>
      <c r="EW88" s="63"/>
      <c r="EX88" s="63"/>
      <c r="EY88" s="63"/>
      <c r="EZ88" s="63"/>
      <c r="FA88" s="63"/>
      <c r="FB88" s="63"/>
      <c r="FC88" s="63"/>
      <c r="FD88" s="63"/>
      <c r="FE88" s="63"/>
      <c r="FF88" s="63"/>
      <c r="FG88" s="63"/>
      <c r="FH88" s="63"/>
      <c r="FI88" s="63"/>
      <c r="FJ88" s="63"/>
      <c r="FK88" s="63"/>
      <c r="FL88" s="63"/>
      <c r="FM88" s="63"/>
      <c r="FN88" s="63"/>
      <c r="FO88" s="63"/>
      <c r="FP88" s="63"/>
      <c r="FQ88" s="63"/>
      <c r="FR88" s="63"/>
      <c r="FS88" s="63"/>
      <c r="FT88" s="63"/>
      <c r="FU88" s="63"/>
      <c r="FV88" s="63"/>
      <c r="FW88" s="63"/>
      <c r="FX88" s="63"/>
      <c r="FY88" s="63"/>
      <c r="FZ88" s="63"/>
      <c r="GA88" s="63"/>
      <c r="GB88" s="63"/>
      <c r="GC88" s="63"/>
      <c r="GD88" s="63"/>
      <c r="GE88" s="63"/>
      <c r="GF88" s="63"/>
      <c r="GG88" s="63"/>
      <c r="GH88" s="63"/>
      <c r="GI88" s="63"/>
      <c r="GJ88" s="63"/>
      <c r="GK88" s="63"/>
      <c r="GL88" s="63"/>
      <c r="GM88" s="63"/>
      <c r="GN88" s="63"/>
      <c r="GO88" s="63"/>
      <c r="GP88" s="63"/>
      <c r="GQ88" s="63"/>
      <c r="GR88" s="63"/>
      <c r="GS88" s="63"/>
      <c r="GT88" s="63"/>
      <c r="GU88" s="63"/>
      <c r="GV88" s="63"/>
      <c r="GW88" s="63"/>
      <c r="GX88" s="63"/>
      <c r="GY88" s="63"/>
      <c r="GZ88" s="63"/>
      <c r="HA88" s="63"/>
      <c r="HB88" s="63"/>
      <c r="HC88" s="63"/>
      <c r="HD88" s="63"/>
      <c r="HE88" s="63"/>
      <c r="HF88" s="63"/>
      <c r="HG88" s="63"/>
      <c r="HH88" s="63"/>
      <c r="HI88" s="63"/>
      <c r="HJ88" s="63"/>
      <c r="HK88" s="63"/>
      <c r="HL88" s="63"/>
      <c r="HM88" s="63"/>
      <c r="HN88" s="63"/>
      <c r="HO88" s="63"/>
      <c r="HP88" s="63"/>
      <c r="HQ88" s="63"/>
      <c r="HR88" s="63"/>
      <c r="HS88" s="63"/>
      <c r="HT88" s="63"/>
      <c r="HU88" s="63"/>
      <c r="HV88" s="63"/>
      <c r="HW88" s="63"/>
      <c r="HX88" s="63"/>
      <c r="HY88" s="63"/>
      <c r="HZ88" s="63"/>
      <c r="IA88" s="63"/>
      <c r="IB88" s="63"/>
      <c r="IC88" s="63"/>
      <c r="ID88" s="63"/>
      <c r="IE88" s="63"/>
      <c r="IF88" s="63"/>
      <c r="IG88" s="63"/>
      <c r="IH88" s="63"/>
      <c r="II88" s="63"/>
      <c r="IJ88" s="63"/>
      <c r="IK88" s="63"/>
      <c r="IL88" s="63"/>
      <c r="IM88" s="63"/>
      <c r="IN88" s="63"/>
      <c r="IO88" s="63"/>
      <c r="IP88" s="63"/>
      <c r="IQ88" s="63"/>
      <c r="IR88" s="63"/>
      <c r="IS88" s="63"/>
      <c r="IT88" s="63"/>
      <c r="IU88" s="63"/>
      <c r="IV88" s="63"/>
      <c r="IW88" s="63"/>
      <c r="IX88" s="63"/>
      <c r="IY88" s="63"/>
      <c r="IZ88" s="63"/>
      <c r="JA88" s="63"/>
      <c r="JB88" s="63"/>
      <c r="JC88" s="63"/>
      <c r="JD88" s="63"/>
      <c r="JE88" s="63"/>
    </row>
    <row r="89" spans="1:265" x14ac:dyDescent="0.15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E89" s="63"/>
      <c r="EF89" s="63"/>
      <c r="EG89" s="63"/>
      <c r="EH89" s="63"/>
      <c r="EI89" s="63"/>
      <c r="EJ89" s="63"/>
      <c r="EK89" s="63"/>
      <c r="EL89" s="63"/>
      <c r="EM89" s="63"/>
      <c r="EN89" s="63"/>
      <c r="EO89" s="63"/>
      <c r="EP89" s="63"/>
      <c r="EQ89" s="63"/>
      <c r="ER89" s="63"/>
      <c r="ES89" s="63"/>
      <c r="ET89" s="63"/>
      <c r="EU89" s="63"/>
      <c r="EV89" s="63"/>
      <c r="EW89" s="63"/>
      <c r="EX89" s="63"/>
      <c r="EY89" s="63"/>
      <c r="EZ89" s="63"/>
      <c r="FA89" s="63"/>
      <c r="FB89" s="63"/>
      <c r="FC89" s="63"/>
      <c r="FD89" s="63"/>
      <c r="FE89" s="63"/>
      <c r="FF89" s="63"/>
      <c r="FG89" s="63"/>
      <c r="FH89" s="63"/>
      <c r="FI89" s="63"/>
      <c r="FJ89" s="63"/>
      <c r="FK89" s="63"/>
      <c r="FL89" s="63"/>
      <c r="FM89" s="63"/>
      <c r="FN89" s="63"/>
      <c r="FO89" s="63"/>
      <c r="FP89" s="63"/>
      <c r="FQ89" s="63"/>
      <c r="FR89" s="63"/>
      <c r="FS89" s="63"/>
      <c r="FT89" s="63"/>
      <c r="FU89" s="63"/>
      <c r="FV89" s="63"/>
      <c r="FW89" s="63"/>
      <c r="FX89" s="63"/>
      <c r="FY89" s="63"/>
      <c r="FZ89" s="63"/>
      <c r="GA89" s="63"/>
      <c r="GB89" s="63"/>
      <c r="GC89" s="63"/>
      <c r="GD89" s="63"/>
      <c r="GE89" s="63"/>
      <c r="GF89" s="63"/>
      <c r="GG89" s="63"/>
      <c r="GH89" s="63"/>
      <c r="GI89" s="63"/>
      <c r="GJ89" s="63"/>
      <c r="GK89" s="63"/>
      <c r="GL89" s="63"/>
      <c r="GM89" s="63"/>
      <c r="GN89" s="63"/>
      <c r="GO89" s="63"/>
      <c r="GP89" s="63"/>
      <c r="GQ89" s="63"/>
      <c r="GR89" s="63"/>
      <c r="GS89" s="63"/>
      <c r="GT89" s="63"/>
      <c r="GU89" s="63"/>
      <c r="GV89" s="63"/>
      <c r="GW89" s="63"/>
      <c r="GX89" s="63"/>
      <c r="GY89" s="63"/>
      <c r="GZ89" s="63"/>
      <c r="HA89" s="63"/>
      <c r="HB89" s="63"/>
      <c r="HC89" s="63"/>
      <c r="HD89" s="63"/>
      <c r="HE89" s="63"/>
      <c r="HF89" s="63"/>
      <c r="HG89" s="63"/>
      <c r="HH89" s="63"/>
      <c r="HI89" s="63"/>
      <c r="HJ89" s="63"/>
      <c r="HK89" s="63"/>
      <c r="HL89" s="63"/>
      <c r="HM89" s="63"/>
      <c r="HN89" s="63"/>
      <c r="HO89" s="63"/>
      <c r="HP89" s="63"/>
      <c r="HQ89" s="63"/>
      <c r="HR89" s="63"/>
      <c r="HS89" s="63"/>
      <c r="HT89" s="63"/>
      <c r="HU89" s="63"/>
      <c r="HV89" s="63"/>
      <c r="HW89" s="63"/>
      <c r="HX89" s="63"/>
      <c r="HY89" s="63"/>
      <c r="HZ89" s="63"/>
      <c r="IA89" s="63"/>
      <c r="IB89" s="63"/>
      <c r="IC89" s="63"/>
      <c r="ID89" s="63"/>
      <c r="IE89" s="63"/>
      <c r="IF89" s="63"/>
      <c r="IG89" s="63"/>
      <c r="IH89" s="63"/>
      <c r="II89" s="63"/>
      <c r="IJ89" s="63"/>
      <c r="IK89" s="63"/>
      <c r="IL89" s="63"/>
      <c r="IM89" s="63"/>
      <c r="IN89" s="63"/>
      <c r="IO89" s="63"/>
      <c r="IP89" s="63"/>
      <c r="IQ89" s="63"/>
      <c r="IR89" s="63"/>
      <c r="IS89" s="63"/>
      <c r="IT89" s="63"/>
      <c r="IU89" s="63"/>
      <c r="IV89" s="63"/>
      <c r="IW89" s="63"/>
      <c r="IX89" s="63"/>
      <c r="IY89" s="63"/>
      <c r="IZ89" s="63"/>
      <c r="JA89" s="63"/>
      <c r="JB89" s="63"/>
      <c r="JC89" s="63"/>
      <c r="JD89" s="63"/>
      <c r="JE89" s="63"/>
    </row>
    <row r="90" spans="1:265" x14ac:dyDescent="0.15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3"/>
      <c r="CW90" s="6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  <c r="DK90" s="63"/>
      <c r="DL90" s="63"/>
      <c r="DM90" s="63"/>
      <c r="DN90" s="63"/>
      <c r="DO90" s="63"/>
      <c r="DP90" s="63"/>
      <c r="DQ90" s="63"/>
      <c r="DR90" s="63"/>
      <c r="DS90" s="63"/>
      <c r="DT90" s="63"/>
      <c r="DU90" s="63"/>
      <c r="DV90" s="63"/>
      <c r="DW90" s="63"/>
      <c r="DX90" s="63"/>
      <c r="DY90" s="63"/>
      <c r="DZ90" s="63"/>
      <c r="EA90" s="63"/>
      <c r="EB90" s="63"/>
      <c r="EC90" s="63"/>
      <c r="ED90" s="63"/>
      <c r="EE90" s="63"/>
      <c r="EF90" s="63"/>
      <c r="EG90" s="63"/>
      <c r="EH90" s="63"/>
      <c r="EI90" s="63"/>
      <c r="EJ90" s="63"/>
      <c r="EK90" s="63"/>
      <c r="EL90" s="63"/>
      <c r="EM90" s="63"/>
      <c r="EN90" s="63"/>
      <c r="EO90" s="63"/>
      <c r="EP90" s="63"/>
      <c r="EQ90" s="63"/>
      <c r="ER90" s="63"/>
      <c r="ES90" s="63"/>
      <c r="ET90" s="63"/>
      <c r="EU90" s="63"/>
      <c r="EV90" s="63"/>
      <c r="EW90" s="63"/>
      <c r="EX90" s="63"/>
      <c r="EY90" s="63"/>
      <c r="EZ90" s="63"/>
      <c r="FA90" s="63"/>
      <c r="FB90" s="63"/>
      <c r="FC90" s="63"/>
      <c r="FD90" s="63"/>
      <c r="FE90" s="63"/>
      <c r="FF90" s="63"/>
      <c r="FG90" s="63"/>
      <c r="FH90" s="63"/>
      <c r="FI90" s="63"/>
      <c r="FJ90" s="63"/>
      <c r="FK90" s="63"/>
      <c r="FL90" s="63"/>
      <c r="FM90" s="63"/>
      <c r="FN90" s="63"/>
      <c r="FO90" s="63"/>
      <c r="FP90" s="63"/>
      <c r="FQ90" s="63"/>
      <c r="FR90" s="63"/>
      <c r="FS90" s="63"/>
      <c r="FT90" s="63"/>
      <c r="FU90" s="63"/>
      <c r="FV90" s="63"/>
      <c r="FW90" s="63"/>
      <c r="FX90" s="63"/>
      <c r="FY90" s="63"/>
      <c r="FZ90" s="63"/>
      <c r="GA90" s="63"/>
      <c r="GB90" s="63"/>
      <c r="GC90" s="63"/>
      <c r="GD90" s="63"/>
      <c r="GE90" s="63"/>
      <c r="GF90" s="63"/>
      <c r="GG90" s="63"/>
      <c r="GH90" s="63"/>
      <c r="GI90" s="63"/>
      <c r="GJ90" s="63"/>
      <c r="GK90" s="63"/>
      <c r="GL90" s="63"/>
      <c r="GM90" s="63"/>
      <c r="GN90" s="63"/>
      <c r="GO90" s="63"/>
      <c r="GP90" s="63"/>
      <c r="GQ90" s="63"/>
      <c r="GR90" s="63"/>
      <c r="GS90" s="63"/>
      <c r="GT90" s="63"/>
      <c r="GU90" s="63"/>
      <c r="GV90" s="63"/>
      <c r="GW90" s="63"/>
      <c r="GX90" s="63"/>
      <c r="GY90" s="63"/>
      <c r="GZ90" s="63"/>
      <c r="HA90" s="63"/>
      <c r="HB90" s="63"/>
      <c r="HC90" s="63"/>
      <c r="HD90" s="63"/>
      <c r="HE90" s="63"/>
      <c r="HF90" s="63"/>
      <c r="HG90" s="63"/>
      <c r="HH90" s="63"/>
      <c r="HI90" s="63"/>
      <c r="HJ90" s="63"/>
      <c r="HK90" s="63"/>
      <c r="HL90" s="63"/>
      <c r="HM90" s="63"/>
      <c r="HN90" s="63"/>
      <c r="HO90" s="63"/>
      <c r="HP90" s="63"/>
      <c r="HQ90" s="63"/>
      <c r="HR90" s="63"/>
      <c r="HS90" s="63"/>
      <c r="HT90" s="63"/>
      <c r="HU90" s="63"/>
      <c r="HV90" s="63"/>
      <c r="HW90" s="63"/>
      <c r="HX90" s="63"/>
      <c r="HY90" s="63"/>
      <c r="HZ90" s="63"/>
      <c r="IA90" s="63"/>
      <c r="IB90" s="63"/>
      <c r="IC90" s="63"/>
      <c r="ID90" s="63"/>
      <c r="IE90" s="63"/>
      <c r="IF90" s="63"/>
      <c r="IG90" s="63"/>
      <c r="IH90" s="63"/>
      <c r="II90" s="63"/>
      <c r="IJ90" s="63"/>
      <c r="IK90" s="63"/>
      <c r="IL90" s="63"/>
      <c r="IM90" s="63"/>
      <c r="IN90" s="63"/>
      <c r="IO90" s="63"/>
      <c r="IP90" s="63"/>
      <c r="IQ90" s="63"/>
      <c r="IR90" s="63"/>
      <c r="IS90" s="63"/>
      <c r="IT90" s="63"/>
      <c r="IU90" s="63"/>
      <c r="IV90" s="63"/>
      <c r="IW90" s="63"/>
      <c r="IX90" s="63"/>
      <c r="IY90" s="63"/>
      <c r="IZ90" s="63"/>
      <c r="JA90" s="63"/>
      <c r="JB90" s="63"/>
      <c r="JC90" s="63"/>
      <c r="JD90" s="63"/>
      <c r="JE90" s="63"/>
    </row>
    <row r="91" spans="1:265" x14ac:dyDescent="0.15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3"/>
      <c r="EK91" s="63"/>
      <c r="EL91" s="63"/>
      <c r="EM91" s="63"/>
      <c r="EN91" s="63"/>
      <c r="EO91" s="63"/>
      <c r="EP91" s="63"/>
      <c r="EQ91" s="63"/>
      <c r="ER91" s="63"/>
      <c r="ES91" s="63"/>
      <c r="ET91" s="63"/>
      <c r="EU91" s="63"/>
      <c r="EV91" s="63"/>
      <c r="EW91" s="63"/>
      <c r="EX91" s="63"/>
      <c r="EY91" s="63"/>
      <c r="EZ91" s="63"/>
      <c r="FA91" s="63"/>
      <c r="FB91" s="63"/>
      <c r="FC91" s="63"/>
      <c r="FD91" s="63"/>
      <c r="FE91" s="63"/>
      <c r="FF91" s="63"/>
      <c r="FG91" s="63"/>
      <c r="FH91" s="63"/>
      <c r="FI91" s="63"/>
      <c r="FJ91" s="63"/>
      <c r="FK91" s="63"/>
      <c r="FL91" s="63"/>
      <c r="FM91" s="63"/>
      <c r="FN91" s="63"/>
      <c r="FO91" s="63"/>
      <c r="FP91" s="63"/>
      <c r="FQ91" s="63"/>
      <c r="FR91" s="63"/>
      <c r="FS91" s="63"/>
      <c r="FT91" s="63"/>
      <c r="FU91" s="63"/>
      <c r="FV91" s="63"/>
      <c r="FW91" s="63"/>
      <c r="FX91" s="63"/>
      <c r="FY91" s="63"/>
      <c r="FZ91" s="63"/>
      <c r="GA91" s="63"/>
      <c r="GB91" s="63"/>
      <c r="GC91" s="63"/>
      <c r="GD91" s="63"/>
      <c r="GE91" s="63"/>
      <c r="GF91" s="63"/>
      <c r="GG91" s="63"/>
      <c r="GH91" s="63"/>
      <c r="GI91" s="63"/>
      <c r="GJ91" s="63"/>
      <c r="GK91" s="63"/>
      <c r="GL91" s="63"/>
      <c r="GM91" s="63"/>
      <c r="GN91" s="63"/>
      <c r="GO91" s="63"/>
      <c r="GP91" s="63"/>
      <c r="GQ91" s="63"/>
      <c r="GR91" s="63"/>
      <c r="GS91" s="63"/>
      <c r="GT91" s="63"/>
      <c r="GU91" s="63"/>
      <c r="GV91" s="63"/>
      <c r="GW91" s="63"/>
      <c r="GX91" s="63"/>
      <c r="GY91" s="63"/>
      <c r="GZ91" s="63"/>
      <c r="HA91" s="63"/>
      <c r="HB91" s="63"/>
      <c r="HC91" s="63"/>
      <c r="HD91" s="63"/>
      <c r="HE91" s="63"/>
      <c r="HF91" s="63"/>
      <c r="HG91" s="63"/>
      <c r="HH91" s="63"/>
      <c r="HI91" s="63"/>
      <c r="HJ91" s="63"/>
      <c r="HK91" s="63"/>
      <c r="HL91" s="63"/>
      <c r="HM91" s="63"/>
      <c r="HN91" s="63"/>
      <c r="HO91" s="63"/>
      <c r="HP91" s="63"/>
      <c r="HQ91" s="63"/>
      <c r="HR91" s="63"/>
      <c r="HS91" s="63"/>
      <c r="HT91" s="63"/>
      <c r="HU91" s="63"/>
      <c r="HV91" s="63"/>
      <c r="HW91" s="63"/>
      <c r="HX91" s="63"/>
      <c r="HY91" s="63"/>
      <c r="HZ91" s="63"/>
      <c r="IA91" s="63"/>
      <c r="IB91" s="63"/>
      <c r="IC91" s="63"/>
      <c r="ID91" s="63"/>
      <c r="IE91" s="63"/>
      <c r="IF91" s="63"/>
      <c r="IG91" s="63"/>
      <c r="IH91" s="63"/>
      <c r="II91" s="63"/>
      <c r="IJ91" s="63"/>
      <c r="IK91" s="63"/>
      <c r="IL91" s="63"/>
      <c r="IM91" s="63"/>
      <c r="IN91" s="63"/>
      <c r="IO91" s="63"/>
      <c r="IP91" s="63"/>
      <c r="IQ91" s="63"/>
      <c r="IR91" s="63"/>
      <c r="IS91" s="63"/>
      <c r="IT91" s="63"/>
      <c r="IU91" s="63"/>
      <c r="IV91" s="63"/>
      <c r="IW91" s="63"/>
      <c r="IX91" s="63"/>
      <c r="IY91" s="63"/>
      <c r="IZ91" s="63"/>
      <c r="JA91" s="63"/>
      <c r="JB91" s="63"/>
      <c r="JC91" s="63"/>
      <c r="JD91" s="63"/>
      <c r="JE91" s="63"/>
    </row>
    <row r="92" spans="1:265" x14ac:dyDescent="0.15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P92" s="63"/>
      <c r="DQ92" s="63"/>
      <c r="DR92" s="63"/>
      <c r="DS92" s="63"/>
      <c r="DT92" s="63"/>
      <c r="DU92" s="63"/>
      <c r="DV92" s="63"/>
      <c r="DW92" s="63"/>
      <c r="DX92" s="63"/>
      <c r="DY92" s="63"/>
      <c r="DZ92" s="63"/>
      <c r="EA92" s="63"/>
      <c r="EB92" s="63"/>
      <c r="EC92" s="63"/>
      <c r="ED92" s="63"/>
      <c r="EE92" s="63"/>
      <c r="EF92" s="63"/>
      <c r="EG92" s="63"/>
      <c r="EH92" s="63"/>
      <c r="EI92" s="63"/>
      <c r="EJ92" s="63"/>
      <c r="EK92" s="63"/>
      <c r="EL92" s="63"/>
      <c r="EM92" s="63"/>
      <c r="EN92" s="63"/>
      <c r="EO92" s="63"/>
      <c r="EP92" s="63"/>
      <c r="EQ92" s="63"/>
      <c r="ER92" s="63"/>
      <c r="ES92" s="63"/>
      <c r="ET92" s="63"/>
      <c r="EU92" s="63"/>
      <c r="EV92" s="63"/>
      <c r="EW92" s="63"/>
      <c r="EX92" s="63"/>
      <c r="EY92" s="63"/>
      <c r="EZ92" s="63"/>
      <c r="FA92" s="63"/>
      <c r="FB92" s="63"/>
      <c r="FC92" s="63"/>
      <c r="FD92" s="63"/>
      <c r="FE92" s="63"/>
      <c r="FF92" s="63"/>
      <c r="FG92" s="63"/>
      <c r="FH92" s="63"/>
      <c r="FI92" s="63"/>
      <c r="FJ92" s="63"/>
      <c r="FK92" s="63"/>
      <c r="FL92" s="63"/>
      <c r="FM92" s="63"/>
      <c r="FN92" s="63"/>
      <c r="FO92" s="63"/>
      <c r="FP92" s="63"/>
      <c r="FQ92" s="63"/>
      <c r="FR92" s="63"/>
      <c r="FS92" s="63"/>
      <c r="FT92" s="63"/>
      <c r="FU92" s="63"/>
      <c r="FV92" s="63"/>
      <c r="FW92" s="63"/>
      <c r="FX92" s="63"/>
      <c r="FY92" s="63"/>
      <c r="FZ92" s="63"/>
      <c r="GA92" s="63"/>
      <c r="GB92" s="63"/>
      <c r="GC92" s="63"/>
      <c r="GD92" s="63"/>
      <c r="GE92" s="63"/>
      <c r="GF92" s="63"/>
      <c r="GG92" s="63"/>
      <c r="GH92" s="63"/>
      <c r="GI92" s="63"/>
      <c r="GJ92" s="63"/>
      <c r="GK92" s="63"/>
      <c r="GL92" s="63"/>
      <c r="GM92" s="63"/>
      <c r="GN92" s="63"/>
      <c r="GO92" s="63"/>
      <c r="GP92" s="63"/>
      <c r="GQ92" s="63"/>
      <c r="GR92" s="63"/>
      <c r="GS92" s="63"/>
      <c r="GT92" s="63"/>
      <c r="GU92" s="63"/>
      <c r="GV92" s="63"/>
      <c r="GW92" s="63"/>
      <c r="GX92" s="63"/>
      <c r="GY92" s="63"/>
      <c r="GZ92" s="63"/>
      <c r="HA92" s="63"/>
      <c r="HB92" s="63"/>
      <c r="HC92" s="63"/>
      <c r="HD92" s="63"/>
      <c r="HE92" s="63"/>
      <c r="HF92" s="63"/>
      <c r="HG92" s="63"/>
      <c r="HH92" s="63"/>
      <c r="HI92" s="63"/>
      <c r="HJ92" s="63"/>
      <c r="HK92" s="63"/>
      <c r="HL92" s="63"/>
      <c r="HM92" s="63"/>
      <c r="HN92" s="63"/>
      <c r="HO92" s="63"/>
      <c r="HP92" s="63"/>
      <c r="HQ92" s="63"/>
      <c r="HR92" s="63"/>
      <c r="HS92" s="63"/>
      <c r="HT92" s="63"/>
      <c r="HU92" s="63"/>
      <c r="HV92" s="63"/>
      <c r="HW92" s="63"/>
      <c r="HX92" s="63"/>
      <c r="HY92" s="63"/>
      <c r="HZ92" s="63"/>
      <c r="IA92" s="63"/>
      <c r="IB92" s="63"/>
      <c r="IC92" s="63"/>
      <c r="ID92" s="63"/>
      <c r="IE92" s="63"/>
      <c r="IF92" s="63"/>
      <c r="IG92" s="63"/>
      <c r="IH92" s="63"/>
      <c r="II92" s="63"/>
      <c r="IJ92" s="63"/>
      <c r="IK92" s="63"/>
      <c r="IL92" s="63"/>
      <c r="IM92" s="63"/>
      <c r="IN92" s="63"/>
      <c r="IO92" s="63"/>
      <c r="IP92" s="63"/>
      <c r="IQ92" s="63"/>
      <c r="IR92" s="63"/>
      <c r="IS92" s="63"/>
      <c r="IT92" s="63"/>
      <c r="IU92" s="63"/>
      <c r="IV92" s="63"/>
      <c r="IW92" s="63"/>
      <c r="IX92" s="63"/>
      <c r="IY92" s="63"/>
      <c r="IZ92" s="63"/>
      <c r="JA92" s="63"/>
      <c r="JB92" s="63"/>
      <c r="JC92" s="63"/>
      <c r="JD92" s="63"/>
      <c r="JE92" s="63"/>
    </row>
    <row r="93" spans="1:265" x14ac:dyDescent="0.15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  <c r="DK93" s="63"/>
      <c r="DL93" s="63"/>
      <c r="DM93" s="63"/>
      <c r="DN93" s="63"/>
      <c r="DO93" s="63"/>
      <c r="DP93" s="63"/>
      <c r="DQ93" s="63"/>
      <c r="DR93" s="63"/>
      <c r="DS93" s="63"/>
      <c r="DT93" s="63"/>
      <c r="DU93" s="63"/>
      <c r="DV93" s="63"/>
      <c r="DW93" s="63"/>
      <c r="DX93" s="63"/>
      <c r="DY93" s="63"/>
      <c r="DZ93" s="63"/>
      <c r="EA93" s="63"/>
      <c r="EB93" s="63"/>
      <c r="EC93" s="63"/>
      <c r="ED93" s="63"/>
      <c r="EE93" s="63"/>
      <c r="EF93" s="63"/>
      <c r="EG93" s="63"/>
      <c r="EH93" s="63"/>
      <c r="EI93" s="63"/>
      <c r="EJ93" s="63"/>
      <c r="EK93" s="63"/>
      <c r="EL93" s="63"/>
      <c r="EM93" s="63"/>
      <c r="EN93" s="63"/>
      <c r="EO93" s="63"/>
      <c r="EP93" s="63"/>
      <c r="EQ93" s="63"/>
      <c r="ER93" s="63"/>
      <c r="ES93" s="63"/>
      <c r="ET93" s="63"/>
      <c r="EU93" s="63"/>
      <c r="EV93" s="63"/>
      <c r="EW93" s="63"/>
      <c r="EX93" s="63"/>
      <c r="EY93" s="63"/>
      <c r="EZ93" s="63"/>
      <c r="FA93" s="63"/>
      <c r="FB93" s="63"/>
      <c r="FC93" s="63"/>
      <c r="FD93" s="63"/>
      <c r="FE93" s="63"/>
      <c r="FF93" s="63"/>
      <c r="FG93" s="63"/>
      <c r="FH93" s="63"/>
      <c r="FI93" s="63"/>
      <c r="FJ93" s="63"/>
      <c r="FK93" s="63"/>
      <c r="FL93" s="63"/>
      <c r="FM93" s="63"/>
      <c r="FN93" s="63"/>
      <c r="FO93" s="63"/>
      <c r="FP93" s="63"/>
      <c r="FQ93" s="63"/>
      <c r="FR93" s="63"/>
      <c r="FS93" s="63"/>
      <c r="FT93" s="63"/>
      <c r="FU93" s="63"/>
      <c r="FV93" s="63"/>
      <c r="FW93" s="63"/>
      <c r="FX93" s="63"/>
      <c r="FY93" s="63"/>
      <c r="FZ93" s="63"/>
      <c r="GA93" s="63"/>
      <c r="GB93" s="63"/>
      <c r="GC93" s="63"/>
      <c r="GD93" s="63"/>
      <c r="GE93" s="63"/>
      <c r="GF93" s="63"/>
      <c r="GG93" s="63"/>
      <c r="GH93" s="63"/>
      <c r="GI93" s="63"/>
      <c r="GJ93" s="63"/>
      <c r="GK93" s="63"/>
      <c r="GL93" s="63"/>
      <c r="GM93" s="63"/>
      <c r="GN93" s="63"/>
      <c r="GO93" s="63"/>
      <c r="GP93" s="63"/>
      <c r="GQ93" s="63"/>
      <c r="GR93" s="63"/>
      <c r="GS93" s="63"/>
      <c r="GT93" s="63"/>
      <c r="GU93" s="63"/>
      <c r="GV93" s="63"/>
      <c r="GW93" s="63"/>
      <c r="GX93" s="63"/>
      <c r="GY93" s="63"/>
      <c r="GZ93" s="63"/>
      <c r="HA93" s="63"/>
      <c r="HB93" s="63"/>
      <c r="HC93" s="63"/>
      <c r="HD93" s="63"/>
      <c r="HE93" s="63"/>
      <c r="HF93" s="63"/>
      <c r="HG93" s="63"/>
      <c r="HH93" s="63"/>
      <c r="HI93" s="63"/>
      <c r="HJ93" s="63"/>
      <c r="HK93" s="63"/>
      <c r="HL93" s="63"/>
      <c r="HM93" s="63"/>
      <c r="HN93" s="63"/>
      <c r="HO93" s="63"/>
      <c r="HP93" s="63"/>
      <c r="HQ93" s="63"/>
      <c r="HR93" s="63"/>
      <c r="HS93" s="63"/>
      <c r="HT93" s="63"/>
      <c r="HU93" s="63"/>
      <c r="HV93" s="63"/>
      <c r="HW93" s="63"/>
      <c r="HX93" s="63"/>
      <c r="HY93" s="63"/>
      <c r="HZ93" s="63"/>
      <c r="IA93" s="63"/>
      <c r="IB93" s="63"/>
      <c r="IC93" s="63"/>
      <c r="ID93" s="63"/>
      <c r="IE93" s="63"/>
      <c r="IF93" s="63"/>
      <c r="IG93" s="63"/>
      <c r="IH93" s="63"/>
      <c r="II93" s="63"/>
      <c r="IJ93" s="63"/>
      <c r="IK93" s="63"/>
      <c r="IL93" s="63"/>
      <c r="IM93" s="63"/>
      <c r="IN93" s="63"/>
      <c r="IO93" s="63"/>
      <c r="IP93" s="63"/>
      <c r="IQ93" s="63"/>
      <c r="IR93" s="63"/>
      <c r="IS93" s="63"/>
      <c r="IT93" s="63"/>
      <c r="IU93" s="63"/>
      <c r="IV93" s="63"/>
      <c r="IW93" s="63"/>
      <c r="IX93" s="63"/>
      <c r="IY93" s="63"/>
      <c r="IZ93" s="63"/>
      <c r="JA93" s="63"/>
      <c r="JB93" s="63"/>
      <c r="JC93" s="63"/>
      <c r="JD93" s="63"/>
      <c r="JE93" s="63"/>
    </row>
    <row r="94" spans="1:265" x14ac:dyDescent="0.15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  <c r="DK94" s="63"/>
      <c r="DL94" s="63"/>
      <c r="DM94" s="63"/>
      <c r="DN94" s="63"/>
      <c r="DO94" s="63"/>
      <c r="DP94" s="63"/>
      <c r="DQ94" s="63"/>
      <c r="DR94" s="63"/>
      <c r="DS94" s="63"/>
      <c r="DT94" s="63"/>
      <c r="DU94" s="63"/>
      <c r="DV94" s="63"/>
      <c r="DW94" s="63"/>
      <c r="DX94" s="63"/>
      <c r="DY94" s="63"/>
      <c r="DZ94" s="63"/>
      <c r="EA94" s="63"/>
      <c r="EB94" s="63"/>
      <c r="EC94" s="63"/>
      <c r="ED94" s="63"/>
      <c r="EE94" s="63"/>
      <c r="EF94" s="63"/>
      <c r="EG94" s="63"/>
      <c r="EH94" s="63"/>
      <c r="EI94" s="63"/>
      <c r="EJ94" s="63"/>
      <c r="EK94" s="63"/>
      <c r="EL94" s="63"/>
      <c r="EM94" s="63"/>
      <c r="EN94" s="63"/>
      <c r="EO94" s="63"/>
      <c r="EP94" s="63"/>
      <c r="EQ94" s="63"/>
      <c r="ER94" s="63"/>
      <c r="ES94" s="63"/>
      <c r="ET94" s="63"/>
      <c r="EU94" s="63"/>
      <c r="EV94" s="63"/>
      <c r="EW94" s="63"/>
      <c r="EX94" s="63"/>
      <c r="EY94" s="63"/>
      <c r="EZ94" s="63"/>
      <c r="FA94" s="63"/>
      <c r="FB94" s="63"/>
      <c r="FC94" s="63"/>
      <c r="FD94" s="63"/>
      <c r="FE94" s="63"/>
      <c r="FF94" s="63"/>
      <c r="FG94" s="63"/>
      <c r="FH94" s="63"/>
      <c r="FI94" s="63"/>
      <c r="FJ94" s="63"/>
      <c r="FK94" s="63"/>
      <c r="FL94" s="63"/>
      <c r="FM94" s="63"/>
      <c r="FN94" s="63"/>
      <c r="FO94" s="63"/>
      <c r="FP94" s="63"/>
      <c r="FQ94" s="63"/>
      <c r="FR94" s="63"/>
      <c r="FS94" s="63"/>
      <c r="FT94" s="63"/>
      <c r="FU94" s="63"/>
      <c r="FV94" s="63"/>
      <c r="FW94" s="63"/>
      <c r="FX94" s="63"/>
      <c r="FY94" s="63"/>
      <c r="FZ94" s="63"/>
      <c r="GA94" s="63"/>
      <c r="GB94" s="63"/>
      <c r="GC94" s="63"/>
      <c r="GD94" s="63"/>
      <c r="GE94" s="63"/>
      <c r="GF94" s="63"/>
      <c r="GG94" s="63"/>
      <c r="GH94" s="63"/>
      <c r="GI94" s="63"/>
      <c r="GJ94" s="63"/>
      <c r="GK94" s="63"/>
      <c r="GL94" s="63"/>
      <c r="GM94" s="63"/>
      <c r="GN94" s="63"/>
      <c r="GO94" s="63"/>
      <c r="GP94" s="63"/>
      <c r="GQ94" s="63"/>
      <c r="GR94" s="63"/>
      <c r="GS94" s="63"/>
      <c r="GT94" s="63"/>
      <c r="GU94" s="63"/>
      <c r="GV94" s="63"/>
      <c r="GW94" s="63"/>
      <c r="GX94" s="63"/>
      <c r="GY94" s="63"/>
      <c r="GZ94" s="63"/>
      <c r="HA94" s="63"/>
      <c r="HB94" s="63"/>
      <c r="HC94" s="63"/>
      <c r="HD94" s="63"/>
      <c r="HE94" s="63"/>
      <c r="HF94" s="63"/>
      <c r="HG94" s="63"/>
      <c r="HH94" s="63"/>
      <c r="HI94" s="63"/>
      <c r="HJ94" s="63"/>
      <c r="HK94" s="63"/>
      <c r="HL94" s="63"/>
      <c r="HM94" s="63"/>
      <c r="HN94" s="63"/>
      <c r="HO94" s="63"/>
      <c r="HP94" s="63"/>
      <c r="HQ94" s="63"/>
      <c r="HR94" s="63"/>
      <c r="HS94" s="63"/>
      <c r="HT94" s="63"/>
      <c r="HU94" s="63"/>
      <c r="HV94" s="63"/>
      <c r="HW94" s="63"/>
      <c r="HX94" s="63"/>
      <c r="HY94" s="63"/>
      <c r="HZ94" s="63"/>
      <c r="IA94" s="63"/>
      <c r="IB94" s="63"/>
      <c r="IC94" s="63"/>
      <c r="ID94" s="63"/>
      <c r="IE94" s="63"/>
      <c r="IF94" s="63"/>
      <c r="IG94" s="63"/>
      <c r="IH94" s="63"/>
      <c r="II94" s="63"/>
      <c r="IJ94" s="63"/>
      <c r="IK94" s="63"/>
      <c r="IL94" s="63"/>
      <c r="IM94" s="63"/>
      <c r="IN94" s="63"/>
      <c r="IO94" s="63"/>
      <c r="IP94" s="63"/>
      <c r="IQ94" s="63"/>
      <c r="IR94" s="63"/>
      <c r="IS94" s="63"/>
      <c r="IT94" s="63"/>
      <c r="IU94" s="63"/>
      <c r="IV94" s="63"/>
      <c r="IW94" s="63"/>
      <c r="IX94" s="63"/>
      <c r="IY94" s="63"/>
      <c r="IZ94" s="63"/>
      <c r="JA94" s="63"/>
      <c r="JB94" s="63"/>
      <c r="JC94" s="63"/>
      <c r="JD94" s="63"/>
      <c r="JE94" s="63"/>
    </row>
    <row r="95" spans="1:265" x14ac:dyDescent="0.1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A95" s="63"/>
      <c r="DB95" s="63"/>
      <c r="DC95" s="63"/>
      <c r="DD95" s="63"/>
      <c r="DE95" s="63"/>
      <c r="DF95" s="63"/>
      <c r="DG95" s="63"/>
      <c r="DH95" s="63"/>
      <c r="DI95" s="63"/>
      <c r="DJ95" s="63"/>
      <c r="DK95" s="63"/>
      <c r="DL95" s="63"/>
      <c r="DM95" s="63"/>
      <c r="DN95" s="63"/>
      <c r="DO95" s="63"/>
      <c r="DP95" s="63"/>
      <c r="DQ95" s="63"/>
      <c r="DR95" s="63"/>
      <c r="DS95" s="63"/>
      <c r="DT95" s="63"/>
      <c r="DU95" s="63"/>
      <c r="DV95" s="63"/>
      <c r="DW95" s="63"/>
      <c r="DX95" s="63"/>
      <c r="DY95" s="63"/>
      <c r="DZ95" s="63"/>
      <c r="EA95" s="63"/>
      <c r="EB95" s="63"/>
      <c r="EC95" s="63"/>
      <c r="ED95" s="63"/>
      <c r="EE95" s="63"/>
      <c r="EF95" s="63"/>
      <c r="EG95" s="63"/>
      <c r="EH95" s="63"/>
      <c r="EI95" s="63"/>
      <c r="EJ95" s="63"/>
      <c r="EK95" s="63"/>
      <c r="EL95" s="63"/>
      <c r="EM95" s="63"/>
      <c r="EN95" s="63"/>
      <c r="EO95" s="63"/>
      <c r="EP95" s="63"/>
      <c r="EQ95" s="63"/>
      <c r="ER95" s="63"/>
      <c r="ES95" s="63"/>
      <c r="ET95" s="63"/>
      <c r="EU95" s="63"/>
      <c r="EV95" s="63"/>
      <c r="EW95" s="63"/>
      <c r="EX95" s="63"/>
      <c r="EY95" s="63"/>
      <c r="EZ95" s="63"/>
      <c r="FA95" s="63"/>
      <c r="FB95" s="63"/>
      <c r="FC95" s="63"/>
      <c r="FD95" s="63"/>
      <c r="FE95" s="63"/>
      <c r="FF95" s="63"/>
      <c r="FG95" s="63"/>
      <c r="FH95" s="63"/>
      <c r="FI95" s="63"/>
      <c r="FJ95" s="63"/>
      <c r="FK95" s="63"/>
      <c r="FL95" s="63"/>
      <c r="FM95" s="63"/>
      <c r="FN95" s="63"/>
      <c r="FO95" s="63"/>
      <c r="FP95" s="63"/>
      <c r="FQ95" s="63"/>
      <c r="FR95" s="63"/>
      <c r="FS95" s="63"/>
      <c r="FT95" s="63"/>
      <c r="FU95" s="63"/>
      <c r="FV95" s="63"/>
      <c r="FW95" s="63"/>
      <c r="FX95" s="63"/>
      <c r="FY95" s="63"/>
      <c r="FZ95" s="63"/>
      <c r="GA95" s="63"/>
      <c r="GB95" s="63"/>
      <c r="GC95" s="63"/>
      <c r="GD95" s="63"/>
      <c r="GE95" s="63"/>
      <c r="GF95" s="63"/>
      <c r="GG95" s="63"/>
      <c r="GH95" s="63"/>
      <c r="GI95" s="63"/>
      <c r="GJ95" s="63"/>
      <c r="GK95" s="63"/>
      <c r="GL95" s="63"/>
      <c r="GM95" s="63"/>
      <c r="GN95" s="63"/>
      <c r="GO95" s="63"/>
      <c r="GP95" s="63"/>
      <c r="GQ95" s="63"/>
      <c r="GR95" s="63"/>
      <c r="GS95" s="63"/>
      <c r="GT95" s="63"/>
      <c r="GU95" s="63"/>
      <c r="GV95" s="63"/>
      <c r="GW95" s="63"/>
      <c r="GX95" s="63"/>
      <c r="GY95" s="63"/>
      <c r="GZ95" s="63"/>
      <c r="HA95" s="63"/>
      <c r="HB95" s="63"/>
      <c r="HC95" s="63"/>
      <c r="HD95" s="63"/>
      <c r="HE95" s="63"/>
      <c r="HF95" s="63"/>
      <c r="HG95" s="63"/>
      <c r="HH95" s="63"/>
      <c r="HI95" s="63"/>
      <c r="HJ95" s="63"/>
      <c r="HK95" s="63"/>
      <c r="HL95" s="63"/>
      <c r="HM95" s="63"/>
      <c r="HN95" s="63"/>
      <c r="HO95" s="63"/>
      <c r="HP95" s="63"/>
      <c r="HQ95" s="63"/>
      <c r="HR95" s="63"/>
      <c r="HS95" s="63"/>
      <c r="HT95" s="63"/>
      <c r="HU95" s="63"/>
      <c r="HV95" s="63"/>
      <c r="HW95" s="63"/>
      <c r="HX95" s="63"/>
      <c r="HY95" s="63"/>
      <c r="HZ95" s="63"/>
      <c r="IA95" s="63"/>
      <c r="IB95" s="63"/>
      <c r="IC95" s="63"/>
      <c r="ID95" s="63"/>
      <c r="IE95" s="63"/>
      <c r="IF95" s="63"/>
      <c r="IG95" s="63"/>
      <c r="IH95" s="63"/>
      <c r="II95" s="63"/>
      <c r="IJ95" s="63"/>
      <c r="IK95" s="63"/>
      <c r="IL95" s="63"/>
      <c r="IM95" s="63"/>
      <c r="IN95" s="63"/>
      <c r="IO95" s="63"/>
      <c r="IP95" s="63"/>
      <c r="IQ95" s="63"/>
      <c r="IR95" s="63"/>
      <c r="IS95" s="63"/>
      <c r="IT95" s="63"/>
      <c r="IU95" s="63"/>
      <c r="IV95" s="63"/>
      <c r="IW95" s="63"/>
      <c r="IX95" s="63"/>
      <c r="IY95" s="63"/>
      <c r="IZ95" s="63"/>
      <c r="JA95" s="63"/>
      <c r="JB95" s="63"/>
      <c r="JC95" s="63"/>
      <c r="JD95" s="63"/>
      <c r="JE95" s="63"/>
    </row>
    <row r="96" spans="1:265" x14ac:dyDescent="0.15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3"/>
      <c r="DF96" s="63"/>
      <c r="DG96" s="63"/>
      <c r="DH96" s="63"/>
      <c r="DI96" s="63"/>
      <c r="DJ96" s="63"/>
      <c r="DK96" s="63"/>
      <c r="DL96" s="63"/>
      <c r="DM96" s="63"/>
      <c r="DN96" s="63"/>
      <c r="DO96" s="63"/>
      <c r="DP96" s="63"/>
      <c r="DQ96" s="63"/>
      <c r="DR96" s="63"/>
      <c r="DS96" s="63"/>
      <c r="DT96" s="63"/>
      <c r="DU96" s="63"/>
      <c r="DV96" s="63"/>
      <c r="DW96" s="63"/>
      <c r="DX96" s="63"/>
      <c r="DY96" s="63"/>
      <c r="DZ96" s="63"/>
      <c r="EA96" s="63"/>
      <c r="EB96" s="63"/>
      <c r="EC96" s="63"/>
      <c r="ED96" s="63"/>
      <c r="EE96" s="63"/>
      <c r="EF96" s="63"/>
      <c r="EG96" s="63"/>
      <c r="EH96" s="63"/>
      <c r="EI96" s="63"/>
      <c r="EJ96" s="63"/>
      <c r="EK96" s="63"/>
      <c r="EL96" s="63"/>
      <c r="EM96" s="63"/>
      <c r="EN96" s="63"/>
      <c r="EO96" s="63"/>
      <c r="EP96" s="63"/>
      <c r="EQ96" s="63"/>
      <c r="ER96" s="63"/>
      <c r="ES96" s="63"/>
      <c r="ET96" s="63"/>
      <c r="EU96" s="63"/>
      <c r="EV96" s="63"/>
      <c r="EW96" s="63"/>
      <c r="EX96" s="63"/>
      <c r="EY96" s="63"/>
      <c r="EZ96" s="63"/>
      <c r="FA96" s="63"/>
      <c r="FB96" s="63"/>
      <c r="FC96" s="63"/>
      <c r="FD96" s="63"/>
      <c r="FE96" s="63"/>
      <c r="FF96" s="63"/>
      <c r="FG96" s="63"/>
      <c r="FH96" s="63"/>
      <c r="FI96" s="63"/>
      <c r="FJ96" s="63"/>
      <c r="FK96" s="63"/>
      <c r="FL96" s="63"/>
      <c r="FM96" s="63"/>
      <c r="FN96" s="63"/>
      <c r="FO96" s="63"/>
      <c r="FP96" s="63"/>
      <c r="FQ96" s="63"/>
      <c r="FR96" s="63"/>
      <c r="FS96" s="63"/>
      <c r="FT96" s="63"/>
      <c r="FU96" s="63"/>
      <c r="FV96" s="63"/>
      <c r="FW96" s="63"/>
      <c r="FX96" s="63"/>
      <c r="FY96" s="63"/>
      <c r="FZ96" s="63"/>
      <c r="GA96" s="63"/>
      <c r="GB96" s="63"/>
      <c r="GC96" s="63"/>
      <c r="GD96" s="63"/>
      <c r="GE96" s="63"/>
      <c r="GF96" s="63"/>
      <c r="GG96" s="63"/>
      <c r="GH96" s="63"/>
      <c r="GI96" s="63"/>
      <c r="GJ96" s="63"/>
      <c r="GK96" s="63"/>
      <c r="GL96" s="63"/>
      <c r="GM96" s="63"/>
      <c r="GN96" s="63"/>
      <c r="GO96" s="63"/>
      <c r="GP96" s="63"/>
      <c r="GQ96" s="63"/>
      <c r="GR96" s="63"/>
      <c r="GS96" s="63"/>
      <c r="GT96" s="63"/>
      <c r="GU96" s="63"/>
      <c r="GV96" s="63"/>
      <c r="GW96" s="63"/>
      <c r="GX96" s="63"/>
      <c r="GY96" s="63"/>
      <c r="GZ96" s="63"/>
      <c r="HA96" s="63"/>
      <c r="HB96" s="63"/>
      <c r="HC96" s="63"/>
      <c r="HD96" s="63"/>
      <c r="HE96" s="63"/>
      <c r="HF96" s="63"/>
      <c r="HG96" s="63"/>
      <c r="HH96" s="63"/>
      <c r="HI96" s="63"/>
      <c r="HJ96" s="63"/>
      <c r="HK96" s="63"/>
      <c r="HL96" s="63"/>
      <c r="HM96" s="63"/>
      <c r="HN96" s="63"/>
      <c r="HO96" s="63"/>
      <c r="HP96" s="63"/>
      <c r="HQ96" s="63"/>
      <c r="HR96" s="63"/>
      <c r="HS96" s="63"/>
      <c r="HT96" s="63"/>
      <c r="HU96" s="63"/>
      <c r="HV96" s="63"/>
      <c r="HW96" s="63"/>
      <c r="HX96" s="63"/>
      <c r="HY96" s="63"/>
      <c r="HZ96" s="63"/>
      <c r="IA96" s="63"/>
      <c r="IB96" s="63"/>
      <c r="IC96" s="63"/>
      <c r="ID96" s="63"/>
      <c r="IE96" s="63"/>
      <c r="IF96" s="63"/>
      <c r="IG96" s="63"/>
      <c r="IH96" s="63"/>
      <c r="II96" s="63"/>
      <c r="IJ96" s="63"/>
      <c r="IK96" s="63"/>
      <c r="IL96" s="63"/>
      <c r="IM96" s="63"/>
      <c r="IN96" s="63"/>
      <c r="IO96" s="63"/>
      <c r="IP96" s="63"/>
      <c r="IQ96" s="63"/>
      <c r="IR96" s="63"/>
      <c r="IS96" s="63"/>
      <c r="IT96" s="63"/>
      <c r="IU96" s="63"/>
      <c r="IV96" s="63"/>
      <c r="IW96" s="63"/>
      <c r="IX96" s="63"/>
      <c r="IY96" s="63"/>
      <c r="IZ96" s="63"/>
      <c r="JA96" s="63"/>
      <c r="JB96" s="63"/>
      <c r="JC96" s="63"/>
      <c r="JD96" s="63"/>
      <c r="JE96" s="63"/>
    </row>
    <row r="97" spans="1:265" x14ac:dyDescent="0.15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  <c r="EE97" s="63"/>
      <c r="EF97" s="63"/>
      <c r="EG97" s="63"/>
      <c r="EH97" s="63"/>
      <c r="EI97" s="63"/>
      <c r="EJ97" s="63"/>
      <c r="EK97" s="63"/>
      <c r="EL97" s="63"/>
      <c r="EM97" s="63"/>
      <c r="EN97" s="63"/>
      <c r="EO97" s="63"/>
      <c r="EP97" s="63"/>
      <c r="EQ97" s="63"/>
      <c r="ER97" s="63"/>
      <c r="ES97" s="63"/>
      <c r="ET97" s="63"/>
      <c r="EU97" s="63"/>
      <c r="EV97" s="63"/>
      <c r="EW97" s="63"/>
      <c r="EX97" s="63"/>
      <c r="EY97" s="63"/>
      <c r="EZ97" s="63"/>
      <c r="FA97" s="63"/>
      <c r="FB97" s="63"/>
      <c r="FC97" s="63"/>
      <c r="FD97" s="63"/>
      <c r="FE97" s="63"/>
      <c r="FF97" s="63"/>
      <c r="FG97" s="63"/>
      <c r="FH97" s="63"/>
      <c r="FI97" s="63"/>
      <c r="FJ97" s="63"/>
      <c r="FK97" s="63"/>
      <c r="FL97" s="63"/>
      <c r="FM97" s="63"/>
      <c r="FN97" s="63"/>
      <c r="FO97" s="63"/>
      <c r="FP97" s="63"/>
      <c r="FQ97" s="63"/>
      <c r="FR97" s="63"/>
      <c r="FS97" s="63"/>
      <c r="FT97" s="63"/>
      <c r="FU97" s="63"/>
      <c r="FV97" s="63"/>
      <c r="FW97" s="63"/>
      <c r="FX97" s="63"/>
      <c r="FY97" s="63"/>
      <c r="FZ97" s="63"/>
      <c r="GA97" s="63"/>
      <c r="GB97" s="63"/>
      <c r="GC97" s="63"/>
      <c r="GD97" s="63"/>
      <c r="GE97" s="63"/>
      <c r="GF97" s="63"/>
      <c r="GG97" s="63"/>
      <c r="GH97" s="63"/>
      <c r="GI97" s="63"/>
      <c r="GJ97" s="63"/>
      <c r="GK97" s="63"/>
      <c r="GL97" s="63"/>
      <c r="GM97" s="63"/>
      <c r="GN97" s="63"/>
      <c r="GO97" s="63"/>
      <c r="GP97" s="63"/>
      <c r="GQ97" s="63"/>
      <c r="GR97" s="63"/>
      <c r="GS97" s="63"/>
      <c r="GT97" s="63"/>
      <c r="GU97" s="63"/>
      <c r="GV97" s="63"/>
      <c r="GW97" s="63"/>
      <c r="GX97" s="63"/>
      <c r="GY97" s="63"/>
      <c r="GZ97" s="63"/>
      <c r="HA97" s="63"/>
      <c r="HB97" s="63"/>
      <c r="HC97" s="63"/>
      <c r="HD97" s="63"/>
      <c r="HE97" s="63"/>
      <c r="HF97" s="63"/>
      <c r="HG97" s="63"/>
      <c r="HH97" s="63"/>
      <c r="HI97" s="63"/>
      <c r="HJ97" s="63"/>
      <c r="HK97" s="63"/>
      <c r="HL97" s="63"/>
      <c r="HM97" s="63"/>
      <c r="HN97" s="63"/>
      <c r="HO97" s="63"/>
      <c r="HP97" s="63"/>
      <c r="HQ97" s="63"/>
      <c r="HR97" s="63"/>
      <c r="HS97" s="63"/>
      <c r="HT97" s="63"/>
      <c r="HU97" s="63"/>
      <c r="HV97" s="63"/>
      <c r="HW97" s="63"/>
      <c r="HX97" s="63"/>
      <c r="HY97" s="63"/>
      <c r="HZ97" s="63"/>
      <c r="IA97" s="63"/>
      <c r="IB97" s="63"/>
      <c r="IC97" s="63"/>
      <c r="ID97" s="63"/>
      <c r="IE97" s="63"/>
      <c r="IF97" s="63"/>
      <c r="IG97" s="63"/>
      <c r="IH97" s="63"/>
      <c r="II97" s="63"/>
      <c r="IJ97" s="63"/>
      <c r="IK97" s="63"/>
      <c r="IL97" s="63"/>
      <c r="IM97" s="63"/>
      <c r="IN97" s="63"/>
      <c r="IO97" s="63"/>
      <c r="IP97" s="63"/>
      <c r="IQ97" s="63"/>
      <c r="IR97" s="63"/>
      <c r="IS97" s="63"/>
      <c r="IT97" s="63"/>
      <c r="IU97" s="63"/>
      <c r="IV97" s="63"/>
      <c r="IW97" s="63"/>
      <c r="IX97" s="63"/>
      <c r="IY97" s="63"/>
      <c r="IZ97" s="63"/>
      <c r="JA97" s="63"/>
      <c r="JB97" s="63"/>
      <c r="JC97" s="63"/>
      <c r="JD97" s="63"/>
      <c r="JE97" s="63"/>
    </row>
    <row r="98" spans="1:265" x14ac:dyDescent="0.15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63"/>
      <c r="DD98" s="63"/>
      <c r="DE98" s="63"/>
      <c r="DF98" s="63"/>
      <c r="DG98" s="63"/>
      <c r="DH98" s="63"/>
      <c r="DI98" s="63"/>
      <c r="DJ98" s="63"/>
      <c r="DK98" s="63"/>
      <c r="DL98" s="63"/>
      <c r="DM98" s="63"/>
      <c r="DN98" s="63"/>
      <c r="DO98" s="63"/>
      <c r="DP98" s="63"/>
      <c r="DQ98" s="63"/>
      <c r="DR98" s="63"/>
      <c r="DS98" s="63"/>
      <c r="DT98" s="63"/>
      <c r="DU98" s="63"/>
      <c r="DV98" s="63"/>
      <c r="DW98" s="63"/>
      <c r="DX98" s="63"/>
      <c r="DY98" s="63"/>
      <c r="DZ98" s="63"/>
      <c r="EA98" s="63"/>
      <c r="EB98" s="63"/>
      <c r="EC98" s="63"/>
      <c r="ED98" s="63"/>
      <c r="EE98" s="63"/>
      <c r="EF98" s="63"/>
      <c r="EG98" s="63"/>
      <c r="EH98" s="63"/>
      <c r="EI98" s="63"/>
      <c r="EJ98" s="63"/>
      <c r="EK98" s="63"/>
      <c r="EL98" s="63"/>
      <c r="EM98" s="63"/>
      <c r="EN98" s="63"/>
      <c r="EO98" s="63"/>
      <c r="EP98" s="63"/>
      <c r="EQ98" s="63"/>
      <c r="ER98" s="63"/>
      <c r="ES98" s="63"/>
      <c r="ET98" s="63"/>
      <c r="EU98" s="63"/>
      <c r="EV98" s="63"/>
      <c r="EW98" s="63"/>
      <c r="EX98" s="63"/>
      <c r="EY98" s="63"/>
      <c r="EZ98" s="63"/>
      <c r="FA98" s="63"/>
      <c r="FB98" s="63"/>
      <c r="FC98" s="63"/>
      <c r="FD98" s="63"/>
      <c r="FE98" s="63"/>
      <c r="FF98" s="63"/>
      <c r="FG98" s="63"/>
      <c r="FH98" s="63"/>
      <c r="FI98" s="63"/>
      <c r="FJ98" s="63"/>
      <c r="FK98" s="63"/>
      <c r="FL98" s="63"/>
      <c r="FM98" s="63"/>
      <c r="FN98" s="63"/>
      <c r="FO98" s="63"/>
      <c r="FP98" s="63"/>
      <c r="FQ98" s="63"/>
      <c r="FR98" s="63"/>
      <c r="FS98" s="63"/>
      <c r="FT98" s="63"/>
      <c r="FU98" s="63"/>
      <c r="FV98" s="63"/>
      <c r="FW98" s="63"/>
      <c r="FX98" s="63"/>
      <c r="FY98" s="63"/>
      <c r="FZ98" s="63"/>
      <c r="GA98" s="63"/>
      <c r="GB98" s="63"/>
      <c r="GC98" s="63"/>
      <c r="GD98" s="63"/>
      <c r="GE98" s="63"/>
      <c r="GF98" s="63"/>
      <c r="GG98" s="63"/>
      <c r="GH98" s="63"/>
      <c r="GI98" s="63"/>
      <c r="GJ98" s="63"/>
      <c r="GK98" s="63"/>
      <c r="GL98" s="63"/>
      <c r="GM98" s="63"/>
      <c r="GN98" s="63"/>
      <c r="GO98" s="63"/>
      <c r="GP98" s="63"/>
      <c r="GQ98" s="63"/>
      <c r="GR98" s="63"/>
      <c r="GS98" s="63"/>
      <c r="GT98" s="63"/>
      <c r="GU98" s="63"/>
      <c r="GV98" s="63"/>
      <c r="GW98" s="63"/>
      <c r="GX98" s="63"/>
      <c r="GY98" s="63"/>
      <c r="GZ98" s="63"/>
      <c r="HA98" s="63"/>
      <c r="HB98" s="63"/>
      <c r="HC98" s="63"/>
      <c r="HD98" s="63"/>
      <c r="HE98" s="63"/>
      <c r="HF98" s="63"/>
      <c r="HG98" s="63"/>
      <c r="HH98" s="63"/>
      <c r="HI98" s="63"/>
      <c r="HJ98" s="63"/>
      <c r="HK98" s="63"/>
      <c r="HL98" s="63"/>
      <c r="HM98" s="63"/>
      <c r="HN98" s="63"/>
      <c r="HO98" s="63"/>
      <c r="HP98" s="63"/>
      <c r="HQ98" s="63"/>
      <c r="HR98" s="63"/>
      <c r="HS98" s="63"/>
      <c r="HT98" s="63"/>
      <c r="HU98" s="63"/>
      <c r="HV98" s="63"/>
      <c r="HW98" s="63"/>
      <c r="HX98" s="63"/>
      <c r="HY98" s="63"/>
      <c r="HZ98" s="63"/>
      <c r="IA98" s="63"/>
      <c r="IB98" s="63"/>
      <c r="IC98" s="63"/>
      <c r="ID98" s="63"/>
      <c r="IE98" s="63"/>
      <c r="IF98" s="63"/>
      <c r="IG98" s="63"/>
      <c r="IH98" s="63"/>
      <c r="II98" s="63"/>
      <c r="IJ98" s="63"/>
      <c r="IK98" s="63"/>
      <c r="IL98" s="63"/>
      <c r="IM98" s="63"/>
      <c r="IN98" s="63"/>
      <c r="IO98" s="63"/>
      <c r="IP98" s="63"/>
      <c r="IQ98" s="63"/>
      <c r="IR98" s="63"/>
      <c r="IS98" s="63"/>
      <c r="IT98" s="63"/>
      <c r="IU98" s="63"/>
      <c r="IV98" s="63"/>
      <c r="IW98" s="63"/>
      <c r="IX98" s="63"/>
      <c r="IY98" s="63"/>
      <c r="IZ98" s="63"/>
      <c r="JA98" s="63"/>
      <c r="JB98" s="63"/>
      <c r="JC98" s="63"/>
      <c r="JD98" s="63"/>
      <c r="JE98" s="63"/>
    </row>
    <row r="99" spans="1:265" x14ac:dyDescent="0.1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  <c r="DA99" s="63"/>
      <c r="DB99" s="63"/>
      <c r="DC99" s="63"/>
      <c r="DD99" s="63"/>
      <c r="DE99" s="63"/>
      <c r="DF99" s="63"/>
      <c r="DG99" s="63"/>
      <c r="DH99" s="63"/>
      <c r="DI99" s="63"/>
      <c r="DJ99" s="63"/>
      <c r="DK99" s="63"/>
      <c r="DL99" s="63"/>
      <c r="DM99" s="63"/>
      <c r="DN99" s="63"/>
      <c r="DO99" s="63"/>
      <c r="DP99" s="63"/>
      <c r="DQ99" s="63"/>
      <c r="DR99" s="63"/>
      <c r="DS99" s="63"/>
      <c r="DT99" s="63"/>
      <c r="DU99" s="63"/>
      <c r="DV99" s="63"/>
      <c r="DW99" s="63"/>
      <c r="DX99" s="63"/>
      <c r="DY99" s="63"/>
      <c r="DZ99" s="63"/>
      <c r="EA99" s="63"/>
      <c r="EB99" s="63"/>
      <c r="EC99" s="63"/>
      <c r="ED99" s="63"/>
      <c r="EE99" s="63"/>
      <c r="EF99" s="63"/>
      <c r="EG99" s="63"/>
      <c r="EH99" s="63"/>
      <c r="EI99" s="63"/>
      <c r="EJ99" s="63"/>
      <c r="EK99" s="63"/>
      <c r="EL99" s="63"/>
      <c r="EM99" s="63"/>
      <c r="EN99" s="63"/>
      <c r="EO99" s="63"/>
      <c r="EP99" s="63"/>
      <c r="EQ99" s="63"/>
      <c r="ER99" s="63"/>
      <c r="ES99" s="63"/>
      <c r="ET99" s="63"/>
      <c r="EU99" s="63"/>
      <c r="EV99" s="63"/>
      <c r="EW99" s="63"/>
      <c r="EX99" s="63"/>
      <c r="EY99" s="63"/>
      <c r="EZ99" s="63"/>
      <c r="FA99" s="63"/>
      <c r="FB99" s="63"/>
      <c r="FC99" s="63"/>
      <c r="FD99" s="63"/>
      <c r="FE99" s="63"/>
      <c r="FF99" s="63"/>
      <c r="FG99" s="63"/>
      <c r="FH99" s="63"/>
      <c r="FI99" s="63"/>
      <c r="FJ99" s="63"/>
      <c r="FK99" s="63"/>
      <c r="FL99" s="63"/>
      <c r="FM99" s="63"/>
      <c r="FN99" s="63"/>
      <c r="FO99" s="63"/>
      <c r="FP99" s="63"/>
      <c r="FQ99" s="63"/>
      <c r="FR99" s="63"/>
      <c r="FS99" s="63"/>
      <c r="FT99" s="63"/>
      <c r="FU99" s="63"/>
      <c r="FV99" s="63"/>
      <c r="FW99" s="63"/>
      <c r="FX99" s="63"/>
      <c r="FY99" s="63"/>
      <c r="FZ99" s="63"/>
      <c r="GA99" s="63"/>
      <c r="GB99" s="63"/>
      <c r="GC99" s="63"/>
      <c r="GD99" s="63"/>
      <c r="GE99" s="63"/>
      <c r="GF99" s="63"/>
      <c r="GG99" s="63"/>
      <c r="GH99" s="63"/>
      <c r="GI99" s="63"/>
      <c r="GJ99" s="63"/>
      <c r="GK99" s="63"/>
      <c r="GL99" s="63"/>
      <c r="GM99" s="63"/>
      <c r="GN99" s="63"/>
      <c r="GO99" s="63"/>
      <c r="GP99" s="63"/>
      <c r="GQ99" s="63"/>
      <c r="GR99" s="63"/>
      <c r="GS99" s="63"/>
      <c r="GT99" s="63"/>
      <c r="GU99" s="63"/>
      <c r="GV99" s="63"/>
      <c r="GW99" s="63"/>
      <c r="GX99" s="63"/>
      <c r="GY99" s="63"/>
      <c r="GZ99" s="63"/>
      <c r="HA99" s="63"/>
      <c r="HB99" s="63"/>
      <c r="HC99" s="63"/>
      <c r="HD99" s="63"/>
      <c r="HE99" s="63"/>
      <c r="HF99" s="63"/>
      <c r="HG99" s="63"/>
      <c r="HH99" s="63"/>
      <c r="HI99" s="63"/>
      <c r="HJ99" s="63"/>
      <c r="HK99" s="63"/>
      <c r="HL99" s="63"/>
      <c r="HM99" s="63"/>
      <c r="HN99" s="63"/>
      <c r="HO99" s="63"/>
      <c r="HP99" s="63"/>
      <c r="HQ99" s="63"/>
      <c r="HR99" s="63"/>
      <c r="HS99" s="63"/>
      <c r="HT99" s="63"/>
      <c r="HU99" s="63"/>
      <c r="HV99" s="63"/>
      <c r="HW99" s="63"/>
      <c r="HX99" s="63"/>
      <c r="HY99" s="63"/>
      <c r="HZ99" s="63"/>
      <c r="IA99" s="63"/>
      <c r="IB99" s="63"/>
      <c r="IC99" s="63"/>
      <c r="ID99" s="63"/>
      <c r="IE99" s="63"/>
      <c r="IF99" s="63"/>
      <c r="IG99" s="63"/>
      <c r="IH99" s="63"/>
      <c r="II99" s="63"/>
      <c r="IJ99" s="63"/>
      <c r="IK99" s="63"/>
      <c r="IL99" s="63"/>
      <c r="IM99" s="63"/>
      <c r="IN99" s="63"/>
      <c r="IO99" s="63"/>
      <c r="IP99" s="63"/>
      <c r="IQ99" s="63"/>
      <c r="IR99" s="63"/>
      <c r="IS99" s="63"/>
      <c r="IT99" s="63"/>
      <c r="IU99" s="63"/>
      <c r="IV99" s="63"/>
      <c r="IW99" s="63"/>
      <c r="IX99" s="63"/>
      <c r="IY99" s="63"/>
      <c r="IZ99" s="63"/>
      <c r="JA99" s="63"/>
      <c r="JB99" s="63"/>
      <c r="JC99" s="63"/>
      <c r="JD99" s="63"/>
      <c r="JE99" s="63"/>
    </row>
    <row r="100" spans="1:265" x14ac:dyDescent="0.15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  <c r="BZ100" s="63"/>
      <c r="CA100" s="63"/>
      <c r="CB100" s="63"/>
      <c r="CC100" s="63"/>
      <c r="CD100" s="63"/>
      <c r="CE100" s="63"/>
      <c r="CF100" s="63"/>
      <c r="CG100" s="63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  <c r="CS100" s="63"/>
      <c r="CT100" s="63"/>
      <c r="CU100" s="63"/>
      <c r="CV100" s="63"/>
      <c r="CW100" s="63"/>
      <c r="CX100" s="63"/>
      <c r="CY100" s="63"/>
      <c r="CZ100" s="63"/>
      <c r="DA100" s="63"/>
      <c r="DB100" s="63"/>
      <c r="DC100" s="63"/>
      <c r="DD100" s="63"/>
      <c r="DE100" s="63"/>
      <c r="DF100" s="63"/>
      <c r="DG100" s="63"/>
      <c r="DH100" s="63"/>
      <c r="DI100" s="63"/>
      <c r="DJ100" s="63"/>
      <c r="DK100" s="63"/>
      <c r="DL100" s="63"/>
      <c r="DM100" s="63"/>
      <c r="DN100" s="63"/>
      <c r="DO100" s="63"/>
      <c r="DP100" s="63"/>
      <c r="DQ100" s="63"/>
      <c r="DR100" s="63"/>
      <c r="DS100" s="63"/>
      <c r="DT100" s="63"/>
      <c r="DU100" s="63"/>
      <c r="DV100" s="63"/>
      <c r="DW100" s="63"/>
      <c r="DX100" s="63"/>
      <c r="DY100" s="63"/>
      <c r="DZ100" s="63"/>
      <c r="EA100" s="63"/>
      <c r="EB100" s="63"/>
      <c r="EC100" s="63"/>
      <c r="ED100" s="63"/>
      <c r="EE100" s="63"/>
      <c r="EF100" s="63"/>
      <c r="EG100" s="63"/>
      <c r="EH100" s="63"/>
      <c r="EI100" s="63"/>
      <c r="EJ100" s="63"/>
      <c r="EK100" s="63"/>
      <c r="EL100" s="63"/>
      <c r="EM100" s="63"/>
      <c r="EN100" s="63"/>
      <c r="EO100" s="63"/>
      <c r="EP100" s="63"/>
      <c r="EQ100" s="63"/>
      <c r="ER100" s="63"/>
      <c r="ES100" s="63"/>
      <c r="ET100" s="63"/>
      <c r="EU100" s="63"/>
      <c r="EV100" s="63"/>
      <c r="EW100" s="63"/>
      <c r="EX100" s="63"/>
      <c r="EY100" s="63"/>
      <c r="EZ100" s="63"/>
      <c r="FA100" s="63"/>
      <c r="FB100" s="63"/>
      <c r="FC100" s="63"/>
      <c r="FD100" s="63"/>
      <c r="FE100" s="63"/>
      <c r="FF100" s="63"/>
      <c r="FG100" s="63"/>
      <c r="FH100" s="63"/>
      <c r="FI100" s="63"/>
      <c r="FJ100" s="63"/>
      <c r="FK100" s="63"/>
      <c r="FL100" s="63"/>
      <c r="FM100" s="63"/>
      <c r="FN100" s="63"/>
      <c r="FO100" s="63"/>
      <c r="FP100" s="63"/>
      <c r="FQ100" s="63"/>
      <c r="FR100" s="63"/>
      <c r="FS100" s="63"/>
      <c r="FT100" s="63"/>
      <c r="FU100" s="63"/>
      <c r="FV100" s="63"/>
      <c r="FW100" s="63"/>
      <c r="FX100" s="63"/>
      <c r="FY100" s="63"/>
      <c r="FZ100" s="63"/>
      <c r="GA100" s="63"/>
      <c r="GB100" s="63"/>
      <c r="GC100" s="63"/>
      <c r="GD100" s="63"/>
      <c r="GE100" s="63"/>
      <c r="GF100" s="63"/>
      <c r="GG100" s="63"/>
      <c r="GH100" s="63"/>
      <c r="GI100" s="63"/>
      <c r="GJ100" s="63"/>
      <c r="GK100" s="63"/>
      <c r="GL100" s="63"/>
      <c r="GM100" s="63"/>
      <c r="GN100" s="63"/>
      <c r="GO100" s="63"/>
      <c r="GP100" s="63"/>
      <c r="GQ100" s="63"/>
      <c r="GR100" s="63"/>
      <c r="GS100" s="63"/>
      <c r="GT100" s="63"/>
      <c r="GU100" s="63"/>
      <c r="GV100" s="63"/>
      <c r="GW100" s="63"/>
      <c r="GX100" s="63"/>
      <c r="GY100" s="63"/>
      <c r="GZ100" s="63"/>
      <c r="HA100" s="63"/>
      <c r="HB100" s="63"/>
      <c r="HC100" s="63"/>
      <c r="HD100" s="63"/>
      <c r="HE100" s="63"/>
      <c r="HF100" s="63"/>
      <c r="HG100" s="63"/>
      <c r="HH100" s="63"/>
      <c r="HI100" s="63"/>
      <c r="HJ100" s="63"/>
      <c r="HK100" s="63"/>
      <c r="HL100" s="63"/>
      <c r="HM100" s="63"/>
      <c r="HN100" s="63"/>
      <c r="HO100" s="63"/>
      <c r="HP100" s="63"/>
      <c r="HQ100" s="63"/>
      <c r="HR100" s="63"/>
      <c r="HS100" s="63"/>
      <c r="HT100" s="63"/>
      <c r="HU100" s="63"/>
      <c r="HV100" s="63"/>
      <c r="HW100" s="63"/>
      <c r="HX100" s="63"/>
      <c r="HY100" s="63"/>
      <c r="HZ100" s="63"/>
      <c r="IA100" s="63"/>
      <c r="IB100" s="63"/>
      <c r="IC100" s="63"/>
      <c r="ID100" s="63"/>
      <c r="IE100" s="63"/>
      <c r="IF100" s="63"/>
      <c r="IG100" s="63"/>
      <c r="IH100" s="63"/>
      <c r="II100" s="63"/>
      <c r="IJ100" s="63"/>
      <c r="IK100" s="63"/>
      <c r="IL100" s="63"/>
      <c r="IM100" s="63"/>
      <c r="IN100" s="63"/>
      <c r="IO100" s="63"/>
      <c r="IP100" s="63"/>
      <c r="IQ100" s="63"/>
      <c r="IR100" s="63"/>
      <c r="IS100" s="63"/>
      <c r="IT100" s="63"/>
      <c r="IU100" s="63"/>
      <c r="IV100" s="63"/>
      <c r="IW100" s="63"/>
      <c r="IX100" s="63"/>
      <c r="IY100" s="63"/>
      <c r="IZ100" s="63"/>
      <c r="JA100" s="63"/>
      <c r="JB100" s="63"/>
      <c r="JC100" s="63"/>
      <c r="JD100" s="63"/>
      <c r="JE100" s="63"/>
    </row>
    <row r="101" spans="1:265" x14ac:dyDescent="0.1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  <c r="CA101" s="63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  <c r="DA101" s="63"/>
      <c r="DB101" s="63"/>
      <c r="DC101" s="63"/>
      <c r="DD101" s="63"/>
      <c r="DE101" s="63"/>
      <c r="DF101" s="63"/>
      <c r="DG101" s="63"/>
      <c r="DH101" s="63"/>
      <c r="DI101" s="63"/>
      <c r="DJ101" s="63"/>
      <c r="DK101" s="63"/>
      <c r="DL101" s="63"/>
      <c r="DM101" s="63"/>
      <c r="DN101" s="63"/>
      <c r="DO101" s="63"/>
      <c r="DP101" s="63"/>
      <c r="DQ101" s="63"/>
      <c r="DR101" s="63"/>
      <c r="DS101" s="63"/>
      <c r="DT101" s="63"/>
      <c r="DU101" s="63"/>
      <c r="DV101" s="63"/>
      <c r="DW101" s="63"/>
      <c r="DX101" s="63"/>
      <c r="DY101" s="63"/>
      <c r="DZ101" s="63"/>
      <c r="EA101" s="63"/>
      <c r="EB101" s="63"/>
      <c r="EC101" s="63"/>
      <c r="ED101" s="63"/>
      <c r="EE101" s="63"/>
      <c r="EF101" s="63"/>
      <c r="EG101" s="63"/>
      <c r="EH101" s="63"/>
      <c r="EI101" s="63"/>
      <c r="EJ101" s="63"/>
      <c r="EK101" s="63"/>
      <c r="EL101" s="63"/>
      <c r="EM101" s="63"/>
      <c r="EN101" s="63"/>
      <c r="EO101" s="63"/>
      <c r="EP101" s="63"/>
      <c r="EQ101" s="63"/>
      <c r="ER101" s="63"/>
      <c r="ES101" s="63"/>
      <c r="ET101" s="63"/>
      <c r="EU101" s="63"/>
      <c r="EV101" s="63"/>
      <c r="EW101" s="63"/>
      <c r="EX101" s="63"/>
      <c r="EY101" s="63"/>
      <c r="EZ101" s="63"/>
      <c r="FA101" s="63"/>
      <c r="FB101" s="63"/>
      <c r="FC101" s="63"/>
      <c r="FD101" s="63"/>
      <c r="FE101" s="63"/>
      <c r="FF101" s="63"/>
      <c r="FG101" s="63"/>
      <c r="FH101" s="63"/>
      <c r="FI101" s="63"/>
      <c r="FJ101" s="63"/>
      <c r="FK101" s="63"/>
      <c r="FL101" s="63"/>
      <c r="FM101" s="63"/>
      <c r="FN101" s="63"/>
      <c r="FO101" s="63"/>
      <c r="FP101" s="63"/>
      <c r="FQ101" s="63"/>
      <c r="FR101" s="63"/>
      <c r="FS101" s="63"/>
      <c r="FT101" s="63"/>
      <c r="FU101" s="63"/>
      <c r="FV101" s="63"/>
      <c r="FW101" s="63"/>
      <c r="FX101" s="63"/>
      <c r="FY101" s="63"/>
      <c r="FZ101" s="63"/>
      <c r="GA101" s="63"/>
      <c r="GB101" s="63"/>
      <c r="GC101" s="63"/>
      <c r="GD101" s="63"/>
      <c r="GE101" s="63"/>
      <c r="GF101" s="63"/>
      <c r="GG101" s="63"/>
      <c r="GH101" s="63"/>
      <c r="GI101" s="63"/>
      <c r="GJ101" s="63"/>
      <c r="GK101" s="63"/>
      <c r="GL101" s="63"/>
      <c r="GM101" s="63"/>
      <c r="GN101" s="63"/>
      <c r="GO101" s="63"/>
      <c r="GP101" s="63"/>
      <c r="GQ101" s="63"/>
      <c r="GR101" s="63"/>
      <c r="GS101" s="63"/>
      <c r="GT101" s="63"/>
      <c r="GU101" s="63"/>
      <c r="GV101" s="63"/>
      <c r="GW101" s="63"/>
      <c r="GX101" s="63"/>
      <c r="GY101" s="63"/>
      <c r="GZ101" s="63"/>
      <c r="HA101" s="63"/>
      <c r="HB101" s="63"/>
      <c r="HC101" s="63"/>
      <c r="HD101" s="63"/>
      <c r="HE101" s="63"/>
      <c r="HF101" s="63"/>
      <c r="HG101" s="63"/>
      <c r="HH101" s="63"/>
      <c r="HI101" s="63"/>
      <c r="HJ101" s="63"/>
      <c r="HK101" s="63"/>
      <c r="HL101" s="63"/>
      <c r="HM101" s="63"/>
      <c r="HN101" s="63"/>
      <c r="HO101" s="63"/>
      <c r="HP101" s="63"/>
      <c r="HQ101" s="63"/>
      <c r="HR101" s="63"/>
      <c r="HS101" s="63"/>
      <c r="HT101" s="63"/>
      <c r="HU101" s="63"/>
      <c r="HV101" s="63"/>
      <c r="HW101" s="63"/>
      <c r="HX101" s="63"/>
      <c r="HY101" s="63"/>
      <c r="HZ101" s="63"/>
      <c r="IA101" s="63"/>
      <c r="IB101" s="63"/>
      <c r="IC101" s="63"/>
      <c r="ID101" s="63"/>
      <c r="IE101" s="63"/>
      <c r="IF101" s="63"/>
      <c r="IG101" s="63"/>
      <c r="IH101" s="63"/>
      <c r="II101" s="63"/>
      <c r="IJ101" s="63"/>
      <c r="IK101" s="63"/>
      <c r="IL101" s="63"/>
      <c r="IM101" s="63"/>
      <c r="IN101" s="63"/>
      <c r="IO101" s="63"/>
      <c r="IP101" s="63"/>
      <c r="IQ101" s="63"/>
      <c r="IR101" s="63"/>
      <c r="IS101" s="63"/>
      <c r="IT101" s="63"/>
      <c r="IU101" s="63"/>
      <c r="IV101" s="63"/>
      <c r="IW101" s="63"/>
      <c r="IX101" s="63"/>
      <c r="IY101" s="63"/>
      <c r="IZ101" s="63"/>
      <c r="JA101" s="63"/>
      <c r="JB101" s="63"/>
      <c r="JC101" s="63"/>
      <c r="JD101" s="63"/>
      <c r="JE101" s="63"/>
    </row>
    <row r="102" spans="1:265" x14ac:dyDescent="0.15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A102" s="63"/>
      <c r="DB102" s="63"/>
      <c r="DC102" s="63"/>
      <c r="DD102" s="63"/>
      <c r="DE102" s="63"/>
      <c r="DF102" s="63"/>
      <c r="DG102" s="63"/>
      <c r="DH102" s="63"/>
      <c r="DI102" s="63"/>
      <c r="DJ102" s="63"/>
      <c r="DK102" s="63"/>
      <c r="DL102" s="63"/>
      <c r="DM102" s="63"/>
      <c r="DN102" s="63"/>
      <c r="DO102" s="63"/>
      <c r="DP102" s="63"/>
      <c r="DQ102" s="63"/>
      <c r="DR102" s="63"/>
      <c r="DS102" s="63"/>
      <c r="DT102" s="63"/>
      <c r="DU102" s="63"/>
      <c r="DV102" s="63"/>
      <c r="DW102" s="63"/>
      <c r="DX102" s="63"/>
      <c r="DY102" s="63"/>
      <c r="DZ102" s="63"/>
      <c r="EA102" s="63"/>
      <c r="EB102" s="63"/>
      <c r="EC102" s="63"/>
      <c r="ED102" s="63"/>
      <c r="EE102" s="63"/>
      <c r="EF102" s="63"/>
      <c r="EG102" s="63"/>
      <c r="EH102" s="63"/>
      <c r="EI102" s="63"/>
      <c r="EJ102" s="63"/>
      <c r="EK102" s="63"/>
      <c r="EL102" s="63"/>
      <c r="EM102" s="63"/>
      <c r="EN102" s="63"/>
      <c r="EO102" s="63"/>
      <c r="EP102" s="63"/>
      <c r="EQ102" s="63"/>
      <c r="ER102" s="63"/>
      <c r="ES102" s="63"/>
      <c r="ET102" s="63"/>
      <c r="EU102" s="63"/>
      <c r="EV102" s="63"/>
      <c r="EW102" s="63"/>
      <c r="EX102" s="63"/>
      <c r="EY102" s="63"/>
      <c r="EZ102" s="63"/>
      <c r="FA102" s="63"/>
      <c r="FB102" s="63"/>
      <c r="FC102" s="63"/>
      <c r="FD102" s="63"/>
      <c r="FE102" s="63"/>
      <c r="FF102" s="63"/>
      <c r="FG102" s="63"/>
      <c r="FH102" s="63"/>
      <c r="FI102" s="63"/>
      <c r="FJ102" s="63"/>
      <c r="FK102" s="63"/>
      <c r="FL102" s="63"/>
      <c r="FM102" s="63"/>
      <c r="FN102" s="63"/>
      <c r="FO102" s="63"/>
      <c r="FP102" s="63"/>
      <c r="FQ102" s="63"/>
      <c r="FR102" s="63"/>
      <c r="FS102" s="63"/>
      <c r="FT102" s="63"/>
      <c r="FU102" s="63"/>
      <c r="FV102" s="63"/>
      <c r="FW102" s="63"/>
      <c r="FX102" s="63"/>
      <c r="FY102" s="63"/>
      <c r="FZ102" s="63"/>
      <c r="GA102" s="63"/>
      <c r="GB102" s="63"/>
      <c r="GC102" s="63"/>
      <c r="GD102" s="63"/>
      <c r="GE102" s="63"/>
      <c r="GF102" s="63"/>
      <c r="GG102" s="63"/>
      <c r="GH102" s="63"/>
      <c r="GI102" s="63"/>
      <c r="GJ102" s="63"/>
      <c r="GK102" s="63"/>
      <c r="GL102" s="63"/>
      <c r="GM102" s="63"/>
      <c r="GN102" s="63"/>
      <c r="GO102" s="63"/>
      <c r="GP102" s="63"/>
      <c r="GQ102" s="63"/>
      <c r="GR102" s="63"/>
      <c r="GS102" s="63"/>
      <c r="GT102" s="63"/>
      <c r="GU102" s="63"/>
      <c r="GV102" s="63"/>
      <c r="GW102" s="63"/>
      <c r="GX102" s="63"/>
      <c r="GY102" s="63"/>
      <c r="GZ102" s="63"/>
      <c r="HA102" s="63"/>
      <c r="HB102" s="63"/>
      <c r="HC102" s="63"/>
      <c r="HD102" s="63"/>
      <c r="HE102" s="63"/>
      <c r="HF102" s="63"/>
      <c r="HG102" s="63"/>
      <c r="HH102" s="63"/>
      <c r="HI102" s="63"/>
      <c r="HJ102" s="63"/>
      <c r="HK102" s="63"/>
      <c r="HL102" s="63"/>
      <c r="HM102" s="63"/>
      <c r="HN102" s="63"/>
      <c r="HO102" s="63"/>
      <c r="HP102" s="63"/>
      <c r="HQ102" s="63"/>
      <c r="HR102" s="63"/>
      <c r="HS102" s="63"/>
      <c r="HT102" s="63"/>
      <c r="HU102" s="63"/>
      <c r="HV102" s="63"/>
      <c r="HW102" s="63"/>
      <c r="HX102" s="63"/>
      <c r="HY102" s="63"/>
      <c r="HZ102" s="63"/>
      <c r="IA102" s="63"/>
      <c r="IB102" s="63"/>
      <c r="IC102" s="63"/>
      <c r="ID102" s="63"/>
      <c r="IE102" s="63"/>
      <c r="IF102" s="63"/>
      <c r="IG102" s="63"/>
      <c r="IH102" s="63"/>
      <c r="II102" s="63"/>
      <c r="IJ102" s="63"/>
      <c r="IK102" s="63"/>
      <c r="IL102" s="63"/>
      <c r="IM102" s="63"/>
      <c r="IN102" s="63"/>
      <c r="IO102" s="63"/>
      <c r="IP102" s="63"/>
      <c r="IQ102" s="63"/>
      <c r="IR102" s="63"/>
      <c r="IS102" s="63"/>
      <c r="IT102" s="63"/>
      <c r="IU102" s="63"/>
      <c r="IV102" s="63"/>
      <c r="IW102" s="63"/>
      <c r="IX102" s="63"/>
      <c r="IY102" s="63"/>
      <c r="IZ102" s="63"/>
      <c r="JA102" s="63"/>
      <c r="JB102" s="63"/>
      <c r="JC102" s="63"/>
      <c r="JD102" s="63"/>
      <c r="JE102" s="63"/>
    </row>
    <row r="103" spans="1:265" x14ac:dyDescent="0.15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3"/>
      <c r="BZ103" s="63"/>
      <c r="CA103" s="63"/>
      <c r="CB103" s="63"/>
      <c r="CC103" s="63"/>
      <c r="CD103" s="63"/>
      <c r="CE103" s="63"/>
      <c r="CF103" s="6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3"/>
      <c r="CW103" s="63"/>
      <c r="CX103" s="63"/>
      <c r="CY103" s="63"/>
      <c r="CZ103" s="63"/>
      <c r="DA103" s="63"/>
      <c r="DB103" s="63"/>
      <c r="DC103" s="63"/>
      <c r="DD103" s="63"/>
      <c r="DE103" s="63"/>
      <c r="DF103" s="63"/>
      <c r="DG103" s="63"/>
      <c r="DH103" s="63"/>
      <c r="DI103" s="63"/>
      <c r="DJ103" s="63"/>
      <c r="DK103" s="63"/>
      <c r="DL103" s="63"/>
      <c r="DM103" s="63"/>
      <c r="DN103" s="63"/>
      <c r="DO103" s="63"/>
      <c r="DP103" s="63"/>
      <c r="DQ103" s="63"/>
      <c r="DR103" s="63"/>
      <c r="DS103" s="63"/>
      <c r="DT103" s="63"/>
      <c r="DU103" s="63"/>
      <c r="DV103" s="63"/>
      <c r="DW103" s="63"/>
      <c r="DX103" s="63"/>
      <c r="DY103" s="63"/>
      <c r="DZ103" s="63"/>
      <c r="EA103" s="63"/>
      <c r="EB103" s="63"/>
      <c r="EC103" s="63"/>
      <c r="ED103" s="63"/>
      <c r="EE103" s="63"/>
      <c r="EF103" s="63"/>
      <c r="EG103" s="63"/>
      <c r="EH103" s="63"/>
      <c r="EI103" s="63"/>
      <c r="EJ103" s="63"/>
      <c r="EK103" s="63"/>
      <c r="EL103" s="63"/>
      <c r="EM103" s="63"/>
      <c r="EN103" s="63"/>
      <c r="EO103" s="63"/>
      <c r="EP103" s="63"/>
      <c r="EQ103" s="63"/>
      <c r="ER103" s="63"/>
      <c r="ES103" s="63"/>
      <c r="ET103" s="63"/>
      <c r="EU103" s="63"/>
      <c r="EV103" s="63"/>
      <c r="EW103" s="63"/>
      <c r="EX103" s="63"/>
      <c r="EY103" s="63"/>
      <c r="EZ103" s="63"/>
      <c r="FA103" s="63"/>
      <c r="FB103" s="63"/>
      <c r="FC103" s="63"/>
      <c r="FD103" s="63"/>
      <c r="FE103" s="63"/>
      <c r="FF103" s="63"/>
      <c r="FG103" s="63"/>
      <c r="FH103" s="63"/>
      <c r="FI103" s="63"/>
      <c r="FJ103" s="63"/>
      <c r="FK103" s="63"/>
      <c r="FL103" s="63"/>
      <c r="FM103" s="63"/>
      <c r="FN103" s="63"/>
      <c r="FO103" s="63"/>
      <c r="FP103" s="63"/>
      <c r="FQ103" s="63"/>
      <c r="FR103" s="63"/>
      <c r="FS103" s="63"/>
      <c r="FT103" s="63"/>
      <c r="FU103" s="63"/>
      <c r="FV103" s="63"/>
      <c r="FW103" s="63"/>
      <c r="FX103" s="63"/>
      <c r="FY103" s="63"/>
      <c r="FZ103" s="63"/>
      <c r="GA103" s="63"/>
      <c r="GB103" s="63"/>
      <c r="GC103" s="63"/>
      <c r="GD103" s="63"/>
      <c r="GE103" s="63"/>
      <c r="GF103" s="63"/>
      <c r="GG103" s="63"/>
      <c r="GH103" s="63"/>
      <c r="GI103" s="63"/>
      <c r="GJ103" s="63"/>
      <c r="GK103" s="63"/>
      <c r="GL103" s="63"/>
      <c r="GM103" s="63"/>
      <c r="GN103" s="63"/>
      <c r="GO103" s="63"/>
      <c r="GP103" s="63"/>
      <c r="GQ103" s="63"/>
      <c r="GR103" s="63"/>
      <c r="GS103" s="63"/>
      <c r="GT103" s="63"/>
      <c r="GU103" s="63"/>
      <c r="GV103" s="63"/>
      <c r="GW103" s="63"/>
      <c r="GX103" s="63"/>
      <c r="GY103" s="63"/>
      <c r="GZ103" s="63"/>
      <c r="HA103" s="63"/>
      <c r="HB103" s="63"/>
      <c r="HC103" s="63"/>
      <c r="HD103" s="63"/>
      <c r="HE103" s="63"/>
      <c r="HF103" s="63"/>
      <c r="HG103" s="63"/>
      <c r="HH103" s="63"/>
      <c r="HI103" s="63"/>
      <c r="HJ103" s="63"/>
      <c r="HK103" s="63"/>
      <c r="HL103" s="63"/>
      <c r="HM103" s="63"/>
      <c r="HN103" s="63"/>
      <c r="HO103" s="63"/>
      <c r="HP103" s="63"/>
      <c r="HQ103" s="63"/>
      <c r="HR103" s="63"/>
      <c r="HS103" s="63"/>
      <c r="HT103" s="63"/>
      <c r="HU103" s="63"/>
      <c r="HV103" s="63"/>
      <c r="HW103" s="63"/>
      <c r="HX103" s="63"/>
      <c r="HY103" s="63"/>
      <c r="HZ103" s="63"/>
      <c r="IA103" s="63"/>
      <c r="IB103" s="63"/>
      <c r="IC103" s="63"/>
      <c r="ID103" s="63"/>
      <c r="IE103" s="63"/>
      <c r="IF103" s="63"/>
      <c r="IG103" s="63"/>
      <c r="IH103" s="63"/>
      <c r="II103" s="63"/>
      <c r="IJ103" s="63"/>
      <c r="IK103" s="63"/>
      <c r="IL103" s="63"/>
      <c r="IM103" s="63"/>
      <c r="IN103" s="63"/>
      <c r="IO103" s="63"/>
      <c r="IP103" s="63"/>
      <c r="IQ103" s="63"/>
      <c r="IR103" s="63"/>
      <c r="IS103" s="63"/>
      <c r="IT103" s="63"/>
      <c r="IU103" s="63"/>
      <c r="IV103" s="63"/>
      <c r="IW103" s="63"/>
      <c r="IX103" s="63"/>
      <c r="IY103" s="63"/>
      <c r="IZ103" s="63"/>
      <c r="JA103" s="63"/>
      <c r="JB103" s="63"/>
      <c r="JC103" s="63"/>
      <c r="JD103" s="63"/>
      <c r="JE103" s="63"/>
    </row>
    <row r="104" spans="1:265" x14ac:dyDescent="0.15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3"/>
      <c r="BP104" s="63"/>
      <c r="BQ104" s="63"/>
      <c r="BR104" s="63"/>
      <c r="BS104" s="63"/>
      <c r="BT104" s="63"/>
      <c r="BU104" s="63"/>
      <c r="BV104" s="63"/>
      <c r="BW104" s="63"/>
      <c r="BX104" s="63"/>
      <c r="BY104" s="63"/>
      <c r="BZ104" s="63"/>
      <c r="CA104" s="63"/>
      <c r="CB104" s="63"/>
      <c r="CC104" s="63"/>
      <c r="CD104" s="63"/>
      <c r="CE104" s="63"/>
      <c r="CF104" s="63"/>
      <c r="CG104" s="63"/>
      <c r="CH104" s="63"/>
      <c r="CI104" s="63"/>
      <c r="CJ104" s="63"/>
      <c r="CK104" s="63"/>
      <c r="CL104" s="63"/>
      <c r="CM104" s="63"/>
      <c r="CN104" s="63"/>
      <c r="CO104" s="63"/>
      <c r="CP104" s="63"/>
      <c r="CQ104" s="63"/>
      <c r="CR104" s="63"/>
      <c r="CS104" s="63"/>
      <c r="CT104" s="63"/>
      <c r="CU104" s="63"/>
      <c r="CV104" s="63"/>
      <c r="CW104" s="63"/>
      <c r="CX104" s="63"/>
      <c r="CY104" s="63"/>
      <c r="CZ104" s="63"/>
      <c r="DA104" s="63"/>
      <c r="DB104" s="63"/>
      <c r="DC104" s="63"/>
      <c r="DD104" s="63"/>
      <c r="DE104" s="63"/>
      <c r="DF104" s="63"/>
      <c r="DG104" s="63"/>
      <c r="DH104" s="63"/>
      <c r="DI104" s="63"/>
      <c r="DJ104" s="63"/>
      <c r="DK104" s="63"/>
      <c r="DL104" s="63"/>
      <c r="DM104" s="63"/>
      <c r="DN104" s="63"/>
      <c r="DO104" s="63"/>
      <c r="DP104" s="63"/>
      <c r="DQ104" s="63"/>
      <c r="DR104" s="63"/>
      <c r="DS104" s="63"/>
      <c r="DT104" s="63"/>
      <c r="DU104" s="63"/>
      <c r="DV104" s="63"/>
      <c r="DW104" s="63"/>
      <c r="DX104" s="63"/>
      <c r="DY104" s="63"/>
      <c r="DZ104" s="63"/>
      <c r="EA104" s="63"/>
      <c r="EB104" s="63"/>
      <c r="EC104" s="63"/>
      <c r="ED104" s="63"/>
      <c r="EE104" s="63"/>
      <c r="EF104" s="63"/>
      <c r="EG104" s="63"/>
      <c r="EH104" s="63"/>
      <c r="EI104" s="63"/>
      <c r="EJ104" s="63"/>
      <c r="EK104" s="63"/>
      <c r="EL104" s="63"/>
      <c r="EM104" s="63"/>
      <c r="EN104" s="63"/>
      <c r="EO104" s="63"/>
      <c r="EP104" s="63"/>
      <c r="EQ104" s="63"/>
      <c r="ER104" s="63"/>
      <c r="ES104" s="63"/>
      <c r="ET104" s="63"/>
      <c r="EU104" s="63"/>
      <c r="EV104" s="63"/>
      <c r="EW104" s="63"/>
      <c r="EX104" s="63"/>
      <c r="EY104" s="63"/>
      <c r="EZ104" s="63"/>
      <c r="FA104" s="63"/>
      <c r="FB104" s="63"/>
      <c r="FC104" s="63"/>
      <c r="FD104" s="63"/>
      <c r="FE104" s="63"/>
      <c r="FF104" s="63"/>
      <c r="FG104" s="63"/>
      <c r="FH104" s="63"/>
      <c r="FI104" s="63"/>
      <c r="FJ104" s="63"/>
      <c r="FK104" s="63"/>
      <c r="FL104" s="63"/>
      <c r="FM104" s="63"/>
      <c r="FN104" s="63"/>
      <c r="FO104" s="63"/>
      <c r="FP104" s="63"/>
      <c r="FQ104" s="63"/>
      <c r="FR104" s="63"/>
      <c r="FS104" s="63"/>
      <c r="FT104" s="63"/>
      <c r="FU104" s="63"/>
      <c r="FV104" s="63"/>
      <c r="FW104" s="63"/>
      <c r="FX104" s="63"/>
      <c r="FY104" s="63"/>
      <c r="FZ104" s="63"/>
      <c r="GA104" s="63"/>
      <c r="GB104" s="63"/>
      <c r="GC104" s="63"/>
      <c r="GD104" s="63"/>
      <c r="GE104" s="63"/>
      <c r="GF104" s="63"/>
      <c r="GG104" s="63"/>
      <c r="GH104" s="63"/>
      <c r="GI104" s="63"/>
      <c r="GJ104" s="63"/>
      <c r="GK104" s="63"/>
      <c r="GL104" s="63"/>
      <c r="GM104" s="63"/>
      <c r="GN104" s="63"/>
      <c r="GO104" s="63"/>
      <c r="GP104" s="63"/>
      <c r="GQ104" s="63"/>
      <c r="GR104" s="63"/>
      <c r="GS104" s="63"/>
      <c r="GT104" s="63"/>
      <c r="GU104" s="63"/>
      <c r="GV104" s="63"/>
      <c r="GW104" s="63"/>
      <c r="GX104" s="63"/>
      <c r="GY104" s="63"/>
      <c r="GZ104" s="63"/>
      <c r="HA104" s="63"/>
      <c r="HB104" s="63"/>
      <c r="HC104" s="63"/>
      <c r="HD104" s="63"/>
      <c r="HE104" s="63"/>
      <c r="HF104" s="63"/>
      <c r="HG104" s="63"/>
      <c r="HH104" s="63"/>
      <c r="HI104" s="63"/>
      <c r="HJ104" s="63"/>
      <c r="HK104" s="63"/>
      <c r="HL104" s="63"/>
      <c r="HM104" s="63"/>
      <c r="HN104" s="63"/>
      <c r="HO104" s="63"/>
      <c r="HP104" s="63"/>
      <c r="HQ104" s="63"/>
      <c r="HR104" s="63"/>
      <c r="HS104" s="63"/>
      <c r="HT104" s="63"/>
      <c r="HU104" s="63"/>
      <c r="HV104" s="63"/>
      <c r="HW104" s="63"/>
      <c r="HX104" s="63"/>
      <c r="HY104" s="63"/>
      <c r="HZ104" s="63"/>
      <c r="IA104" s="63"/>
      <c r="IB104" s="63"/>
      <c r="IC104" s="63"/>
      <c r="ID104" s="63"/>
      <c r="IE104" s="63"/>
      <c r="IF104" s="63"/>
      <c r="IG104" s="63"/>
      <c r="IH104" s="63"/>
      <c r="II104" s="63"/>
      <c r="IJ104" s="63"/>
      <c r="IK104" s="63"/>
      <c r="IL104" s="63"/>
      <c r="IM104" s="63"/>
      <c r="IN104" s="63"/>
      <c r="IO104" s="63"/>
      <c r="IP104" s="63"/>
      <c r="IQ104" s="63"/>
      <c r="IR104" s="63"/>
      <c r="IS104" s="63"/>
      <c r="IT104" s="63"/>
      <c r="IU104" s="63"/>
      <c r="IV104" s="63"/>
      <c r="IW104" s="63"/>
      <c r="IX104" s="63"/>
      <c r="IY104" s="63"/>
      <c r="IZ104" s="63"/>
      <c r="JA104" s="63"/>
      <c r="JB104" s="63"/>
      <c r="JC104" s="63"/>
      <c r="JD104" s="63"/>
      <c r="JE104" s="63"/>
    </row>
    <row r="105" spans="1:265" x14ac:dyDescent="0.1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D105" s="63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  <c r="CS105" s="63"/>
      <c r="CT105" s="63"/>
      <c r="CU105" s="63"/>
      <c r="CV105" s="63"/>
      <c r="CW105" s="63"/>
      <c r="CX105" s="63"/>
      <c r="CY105" s="63"/>
      <c r="CZ105" s="63"/>
      <c r="DA105" s="63"/>
      <c r="DB105" s="63"/>
      <c r="DC105" s="63"/>
      <c r="DD105" s="63"/>
      <c r="DE105" s="63"/>
      <c r="DF105" s="63"/>
      <c r="DG105" s="63"/>
      <c r="DH105" s="63"/>
      <c r="DI105" s="63"/>
      <c r="DJ105" s="63"/>
      <c r="DK105" s="63"/>
      <c r="DL105" s="63"/>
      <c r="DM105" s="63"/>
      <c r="DN105" s="63"/>
      <c r="DO105" s="63"/>
      <c r="DP105" s="63"/>
      <c r="DQ105" s="63"/>
      <c r="DR105" s="63"/>
      <c r="DS105" s="63"/>
      <c r="DT105" s="63"/>
      <c r="DU105" s="63"/>
      <c r="DV105" s="63"/>
      <c r="DW105" s="63"/>
      <c r="DX105" s="63"/>
      <c r="DY105" s="63"/>
      <c r="DZ105" s="63"/>
      <c r="EA105" s="63"/>
      <c r="EB105" s="63"/>
      <c r="EC105" s="63"/>
      <c r="ED105" s="63"/>
      <c r="EE105" s="63"/>
      <c r="EF105" s="63"/>
      <c r="EG105" s="63"/>
      <c r="EH105" s="63"/>
      <c r="EI105" s="63"/>
      <c r="EJ105" s="63"/>
      <c r="EK105" s="63"/>
      <c r="EL105" s="63"/>
      <c r="EM105" s="63"/>
      <c r="EN105" s="63"/>
      <c r="EO105" s="63"/>
      <c r="EP105" s="63"/>
      <c r="EQ105" s="63"/>
      <c r="ER105" s="63"/>
      <c r="ES105" s="63"/>
      <c r="ET105" s="63"/>
      <c r="EU105" s="63"/>
      <c r="EV105" s="63"/>
      <c r="EW105" s="63"/>
      <c r="EX105" s="63"/>
      <c r="EY105" s="63"/>
      <c r="EZ105" s="63"/>
      <c r="FA105" s="63"/>
      <c r="FB105" s="63"/>
      <c r="FC105" s="63"/>
      <c r="FD105" s="63"/>
      <c r="FE105" s="63"/>
      <c r="FF105" s="63"/>
      <c r="FG105" s="63"/>
      <c r="FH105" s="63"/>
      <c r="FI105" s="63"/>
      <c r="FJ105" s="63"/>
      <c r="FK105" s="63"/>
      <c r="FL105" s="63"/>
      <c r="FM105" s="63"/>
      <c r="FN105" s="63"/>
      <c r="FO105" s="63"/>
      <c r="FP105" s="63"/>
      <c r="FQ105" s="63"/>
      <c r="FR105" s="63"/>
      <c r="FS105" s="63"/>
      <c r="FT105" s="63"/>
      <c r="FU105" s="63"/>
      <c r="FV105" s="63"/>
      <c r="FW105" s="63"/>
      <c r="FX105" s="63"/>
      <c r="FY105" s="63"/>
      <c r="FZ105" s="63"/>
      <c r="GA105" s="63"/>
      <c r="GB105" s="63"/>
      <c r="GC105" s="63"/>
      <c r="GD105" s="63"/>
      <c r="GE105" s="63"/>
      <c r="GF105" s="63"/>
      <c r="GG105" s="63"/>
      <c r="GH105" s="63"/>
      <c r="GI105" s="63"/>
      <c r="GJ105" s="63"/>
      <c r="GK105" s="63"/>
      <c r="GL105" s="63"/>
      <c r="GM105" s="63"/>
      <c r="GN105" s="63"/>
      <c r="GO105" s="63"/>
      <c r="GP105" s="63"/>
      <c r="GQ105" s="63"/>
      <c r="GR105" s="63"/>
      <c r="GS105" s="63"/>
      <c r="GT105" s="63"/>
      <c r="GU105" s="63"/>
      <c r="GV105" s="63"/>
      <c r="GW105" s="63"/>
      <c r="GX105" s="63"/>
      <c r="GY105" s="63"/>
      <c r="GZ105" s="63"/>
      <c r="HA105" s="63"/>
      <c r="HB105" s="63"/>
      <c r="HC105" s="63"/>
      <c r="HD105" s="63"/>
      <c r="HE105" s="63"/>
      <c r="HF105" s="63"/>
      <c r="HG105" s="63"/>
      <c r="HH105" s="63"/>
      <c r="HI105" s="63"/>
      <c r="HJ105" s="63"/>
      <c r="HK105" s="63"/>
      <c r="HL105" s="63"/>
      <c r="HM105" s="63"/>
      <c r="HN105" s="63"/>
      <c r="HO105" s="63"/>
      <c r="HP105" s="63"/>
      <c r="HQ105" s="63"/>
      <c r="HR105" s="63"/>
      <c r="HS105" s="63"/>
      <c r="HT105" s="63"/>
      <c r="HU105" s="63"/>
      <c r="HV105" s="63"/>
      <c r="HW105" s="63"/>
      <c r="HX105" s="63"/>
      <c r="HY105" s="63"/>
      <c r="HZ105" s="63"/>
      <c r="IA105" s="63"/>
      <c r="IB105" s="63"/>
      <c r="IC105" s="63"/>
      <c r="ID105" s="63"/>
      <c r="IE105" s="63"/>
      <c r="IF105" s="63"/>
      <c r="IG105" s="63"/>
      <c r="IH105" s="63"/>
      <c r="II105" s="63"/>
      <c r="IJ105" s="63"/>
      <c r="IK105" s="63"/>
      <c r="IL105" s="63"/>
      <c r="IM105" s="63"/>
      <c r="IN105" s="63"/>
      <c r="IO105" s="63"/>
      <c r="IP105" s="63"/>
      <c r="IQ105" s="63"/>
      <c r="IR105" s="63"/>
      <c r="IS105" s="63"/>
      <c r="IT105" s="63"/>
      <c r="IU105" s="63"/>
      <c r="IV105" s="63"/>
      <c r="IW105" s="63"/>
      <c r="IX105" s="63"/>
      <c r="IY105" s="63"/>
      <c r="IZ105" s="63"/>
      <c r="JA105" s="63"/>
      <c r="JB105" s="63"/>
      <c r="JC105" s="63"/>
      <c r="JD105" s="63"/>
      <c r="JE105" s="63"/>
    </row>
    <row r="106" spans="1:265" x14ac:dyDescent="0.15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  <c r="BN106" s="63"/>
      <c r="BO106" s="63"/>
      <c r="BP106" s="63"/>
      <c r="BQ106" s="63"/>
      <c r="BR106" s="63"/>
      <c r="BS106" s="63"/>
      <c r="BT106" s="63"/>
      <c r="BU106" s="63"/>
      <c r="BV106" s="63"/>
      <c r="BW106" s="63"/>
      <c r="BX106" s="63"/>
      <c r="BY106" s="63"/>
      <c r="BZ106" s="63"/>
      <c r="CA106" s="63"/>
      <c r="CB106" s="63"/>
      <c r="CC106" s="63"/>
      <c r="CD106" s="63"/>
      <c r="CE106" s="63"/>
      <c r="CF106" s="63"/>
      <c r="CG106" s="63"/>
      <c r="CH106" s="63"/>
      <c r="CI106" s="63"/>
      <c r="CJ106" s="63"/>
      <c r="CK106" s="63"/>
      <c r="CL106" s="63"/>
      <c r="CM106" s="63"/>
      <c r="CN106" s="63"/>
      <c r="CO106" s="63"/>
      <c r="CP106" s="63"/>
      <c r="CQ106" s="63"/>
      <c r="CR106" s="63"/>
      <c r="CS106" s="63"/>
      <c r="CT106" s="63"/>
      <c r="CU106" s="63"/>
      <c r="CV106" s="63"/>
      <c r="CW106" s="63"/>
      <c r="CX106" s="63"/>
      <c r="CY106" s="63"/>
      <c r="CZ106" s="63"/>
      <c r="DA106" s="63"/>
      <c r="DB106" s="63"/>
      <c r="DC106" s="63"/>
      <c r="DD106" s="63"/>
      <c r="DE106" s="63"/>
      <c r="DF106" s="63"/>
      <c r="DG106" s="63"/>
      <c r="DH106" s="63"/>
      <c r="DI106" s="63"/>
      <c r="DJ106" s="63"/>
      <c r="DK106" s="63"/>
      <c r="DL106" s="63"/>
      <c r="DM106" s="63"/>
      <c r="DN106" s="63"/>
      <c r="DO106" s="63"/>
      <c r="DP106" s="63"/>
      <c r="DQ106" s="63"/>
      <c r="DR106" s="63"/>
      <c r="DS106" s="63"/>
      <c r="DT106" s="63"/>
      <c r="DU106" s="63"/>
      <c r="DV106" s="63"/>
      <c r="DW106" s="63"/>
      <c r="DX106" s="63"/>
      <c r="DY106" s="63"/>
      <c r="DZ106" s="63"/>
      <c r="EA106" s="63"/>
      <c r="EB106" s="63"/>
      <c r="EC106" s="63"/>
      <c r="ED106" s="63"/>
      <c r="EE106" s="63"/>
      <c r="EF106" s="63"/>
      <c r="EG106" s="63"/>
      <c r="EH106" s="63"/>
      <c r="EI106" s="63"/>
      <c r="EJ106" s="63"/>
      <c r="EK106" s="63"/>
      <c r="EL106" s="63"/>
      <c r="EM106" s="63"/>
      <c r="EN106" s="63"/>
      <c r="EO106" s="63"/>
      <c r="EP106" s="63"/>
      <c r="EQ106" s="63"/>
      <c r="ER106" s="63"/>
      <c r="ES106" s="63"/>
      <c r="ET106" s="63"/>
      <c r="EU106" s="63"/>
      <c r="EV106" s="63"/>
      <c r="EW106" s="63"/>
      <c r="EX106" s="63"/>
      <c r="EY106" s="63"/>
      <c r="EZ106" s="63"/>
      <c r="FA106" s="63"/>
      <c r="FB106" s="63"/>
      <c r="FC106" s="63"/>
      <c r="FD106" s="63"/>
      <c r="FE106" s="63"/>
      <c r="FF106" s="63"/>
      <c r="FG106" s="63"/>
      <c r="FH106" s="63"/>
      <c r="FI106" s="63"/>
      <c r="FJ106" s="63"/>
      <c r="FK106" s="63"/>
      <c r="FL106" s="63"/>
      <c r="FM106" s="63"/>
      <c r="FN106" s="63"/>
      <c r="FO106" s="63"/>
      <c r="FP106" s="63"/>
      <c r="FQ106" s="63"/>
      <c r="FR106" s="63"/>
      <c r="FS106" s="63"/>
      <c r="FT106" s="63"/>
      <c r="FU106" s="63"/>
      <c r="FV106" s="63"/>
      <c r="FW106" s="63"/>
      <c r="FX106" s="63"/>
      <c r="FY106" s="63"/>
      <c r="FZ106" s="63"/>
      <c r="GA106" s="63"/>
      <c r="GB106" s="63"/>
      <c r="GC106" s="63"/>
      <c r="GD106" s="63"/>
      <c r="GE106" s="63"/>
      <c r="GF106" s="63"/>
      <c r="GG106" s="63"/>
      <c r="GH106" s="63"/>
      <c r="GI106" s="63"/>
      <c r="GJ106" s="63"/>
      <c r="GK106" s="63"/>
      <c r="GL106" s="63"/>
      <c r="GM106" s="63"/>
      <c r="GN106" s="63"/>
      <c r="GO106" s="63"/>
      <c r="GP106" s="63"/>
      <c r="GQ106" s="63"/>
      <c r="GR106" s="63"/>
      <c r="GS106" s="63"/>
      <c r="GT106" s="63"/>
      <c r="GU106" s="63"/>
      <c r="GV106" s="63"/>
      <c r="GW106" s="63"/>
      <c r="GX106" s="63"/>
      <c r="GY106" s="63"/>
      <c r="GZ106" s="63"/>
      <c r="HA106" s="63"/>
      <c r="HB106" s="63"/>
      <c r="HC106" s="63"/>
      <c r="HD106" s="63"/>
      <c r="HE106" s="63"/>
      <c r="HF106" s="63"/>
      <c r="HG106" s="63"/>
      <c r="HH106" s="63"/>
      <c r="HI106" s="63"/>
      <c r="HJ106" s="63"/>
      <c r="HK106" s="63"/>
      <c r="HL106" s="63"/>
      <c r="HM106" s="63"/>
      <c r="HN106" s="63"/>
      <c r="HO106" s="63"/>
      <c r="HP106" s="63"/>
      <c r="HQ106" s="63"/>
      <c r="HR106" s="63"/>
      <c r="HS106" s="63"/>
      <c r="HT106" s="63"/>
      <c r="HU106" s="63"/>
      <c r="HV106" s="63"/>
      <c r="HW106" s="63"/>
      <c r="HX106" s="63"/>
      <c r="HY106" s="63"/>
      <c r="HZ106" s="63"/>
      <c r="IA106" s="63"/>
      <c r="IB106" s="63"/>
      <c r="IC106" s="63"/>
      <c r="ID106" s="63"/>
      <c r="IE106" s="63"/>
      <c r="IF106" s="63"/>
      <c r="IG106" s="63"/>
      <c r="IH106" s="63"/>
      <c r="II106" s="63"/>
      <c r="IJ106" s="63"/>
      <c r="IK106" s="63"/>
      <c r="IL106" s="63"/>
      <c r="IM106" s="63"/>
      <c r="IN106" s="63"/>
      <c r="IO106" s="63"/>
      <c r="IP106" s="63"/>
      <c r="IQ106" s="63"/>
      <c r="IR106" s="63"/>
      <c r="IS106" s="63"/>
      <c r="IT106" s="63"/>
      <c r="IU106" s="63"/>
      <c r="IV106" s="63"/>
      <c r="IW106" s="63"/>
      <c r="IX106" s="63"/>
      <c r="IY106" s="63"/>
      <c r="IZ106" s="63"/>
      <c r="JA106" s="63"/>
      <c r="JB106" s="63"/>
      <c r="JC106" s="63"/>
      <c r="JD106" s="63"/>
      <c r="JE106" s="63"/>
    </row>
    <row r="107" spans="1:265" x14ac:dyDescent="0.15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  <c r="BW107" s="63"/>
      <c r="BX107" s="63"/>
      <c r="BY107" s="63"/>
      <c r="BZ107" s="63"/>
      <c r="CA107" s="63"/>
      <c r="CB107" s="63"/>
      <c r="CC107" s="63"/>
      <c r="CD107" s="63"/>
      <c r="CE107" s="63"/>
      <c r="CF107" s="63"/>
      <c r="CG107" s="63"/>
      <c r="CH107" s="63"/>
      <c r="CI107" s="63"/>
      <c r="CJ107" s="63"/>
      <c r="CK107" s="63"/>
      <c r="CL107" s="63"/>
      <c r="CM107" s="63"/>
      <c r="CN107" s="63"/>
      <c r="CO107" s="63"/>
      <c r="CP107" s="63"/>
      <c r="CQ107" s="63"/>
      <c r="CR107" s="63"/>
      <c r="CS107" s="63"/>
      <c r="CT107" s="63"/>
      <c r="CU107" s="63"/>
      <c r="CV107" s="63"/>
      <c r="CW107" s="63"/>
      <c r="CX107" s="63"/>
      <c r="CY107" s="63"/>
      <c r="CZ107" s="63"/>
      <c r="DA107" s="63"/>
      <c r="DB107" s="63"/>
      <c r="DC107" s="63"/>
      <c r="DD107" s="63"/>
      <c r="DE107" s="63"/>
      <c r="DF107" s="63"/>
      <c r="DG107" s="63"/>
      <c r="DH107" s="63"/>
      <c r="DI107" s="63"/>
      <c r="DJ107" s="63"/>
      <c r="DK107" s="63"/>
      <c r="DL107" s="63"/>
      <c r="DM107" s="63"/>
      <c r="DN107" s="63"/>
      <c r="DO107" s="63"/>
      <c r="DP107" s="63"/>
      <c r="DQ107" s="63"/>
      <c r="DR107" s="63"/>
      <c r="DS107" s="63"/>
      <c r="DT107" s="63"/>
      <c r="DU107" s="63"/>
      <c r="DV107" s="63"/>
      <c r="DW107" s="63"/>
      <c r="DX107" s="63"/>
      <c r="DY107" s="63"/>
      <c r="DZ107" s="63"/>
      <c r="EA107" s="63"/>
      <c r="EB107" s="63"/>
      <c r="EC107" s="63"/>
      <c r="ED107" s="63"/>
      <c r="EE107" s="63"/>
      <c r="EF107" s="63"/>
      <c r="EG107" s="63"/>
      <c r="EH107" s="63"/>
      <c r="EI107" s="63"/>
      <c r="EJ107" s="63"/>
      <c r="EK107" s="63"/>
      <c r="EL107" s="63"/>
      <c r="EM107" s="63"/>
      <c r="EN107" s="63"/>
      <c r="EO107" s="63"/>
      <c r="EP107" s="63"/>
      <c r="EQ107" s="63"/>
      <c r="ER107" s="63"/>
      <c r="ES107" s="63"/>
      <c r="ET107" s="63"/>
      <c r="EU107" s="63"/>
      <c r="EV107" s="63"/>
      <c r="EW107" s="63"/>
      <c r="EX107" s="63"/>
      <c r="EY107" s="63"/>
      <c r="EZ107" s="63"/>
      <c r="FA107" s="63"/>
      <c r="FB107" s="63"/>
      <c r="FC107" s="63"/>
      <c r="FD107" s="63"/>
      <c r="FE107" s="63"/>
      <c r="FF107" s="63"/>
      <c r="FG107" s="63"/>
      <c r="FH107" s="63"/>
      <c r="FI107" s="63"/>
      <c r="FJ107" s="63"/>
      <c r="FK107" s="63"/>
      <c r="FL107" s="63"/>
      <c r="FM107" s="63"/>
      <c r="FN107" s="63"/>
      <c r="FO107" s="63"/>
      <c r="FP107" s="63"/>
      <c r="FQ107" s="63"/>
      <c r="FR107" s="63"/>
      <c r="FS107" s="63"/>
      <c r="FT107" s="63"/>
      <c r="FU107" s="63"/>
      <c r="FV107" s="63"/>
      <c r="FW107" s="63"/>
      <c r="FX107" s="63"/>
      <c r="FY107" s="63"/>
      <c r="FZ107" s="63"/>
      <c r="GA107" s="63"/>
      <c r="GB107" s="63"/>
      <c r="GC107" s="63"/>
      <c r="GD107" s="63"/>
      <c r="GE107" s="63"/>
      <c r="GF107" s="63"/>
      <c r="GG107" s="63"/>
      <c r="GH107" s="63"/>
      <c r="GI107" s="63"/>
      <c r="GJ107" s="63"/>
      <c r="GK107" s="63"/>
      <c r="GL107" s="63"/>
      <c r="GM107" s="63"/>
      <c r="GN107" s="63"/>
      <c r="GO107" s="63"/>
      <c r="GP107" s="63"/>
      <c r="GQ107" s="63"/>
      <c r="GR107" s="63"/>
      <c r="GS107" s="63"/>
      <c r="GT107" s="63"/>
      <c r="GU107" s="63"/>
      <c r="GV107" s="63"/>
      <c r="GW107" s="63"/>
      <c r="GX107" s="63"/>
      <c r="GY107" s="63"/>
      <c r="GZ107" s="63"/>
      <c r="HA107" s="63"/>
      <c r="HB107" s="63"/>
      <c r="HC107" s="63"/>
      <c r="HD107" s="63"/>
      <c r="HE107" s="63"/>
      <c r="HF107" s="63"/>
      <c r="HG107" s="63"/>
      <c r="HH107" s="63"/>
      <c r="HI107" s="63"/>
      <c r="HJ107" s="63"/>
      <c r="HK107" s="63"/>
      <c r="HL107" s="63"/>
      <c r="HM107" s="63"/>
      <c r="HN107" s="63"/>
      <c r="HO107" s="63"/>
      <c r="HP107" s="63"/>
      <c r="HQ107" s="63"/>
      <c r="HR107" s="63"/>
      <c r="HS107" s="63"/>
      <c r="HT107" s="63"/>
      <c r="HU107" s="63"/>
      <c r="HV107" s="63"/>
      <c r="HW107" s="63"/>
      <c r="HX107" s="63"/>
      <c r="HY107" s="63"/>
      <c r="HZ107" s="63"/>
      <c r="IA107" s="63"/>
      <c r="IB107" s="63"/>
      <c r="IC107" s="63"/>
      <c r="ID107" s="63"/>
      <c r="IE107" s="63"/>
      <c r="IF107" s="63"/>
      <c r="IG107" s="63"/>
      <c r="IH107" s="63"/>
      <c r="II107" s="63"/>
      <c r="IJ107" s="63"/>
      <c r="IK107" s="63"/>
      <c r="IL107" s="63"/>
      <c r="IM107" s="63"/>
      <c r="IN107" s="63"/>
      <c r="IO107" s="63"/>
      <c r="IP107" s="63"/>
      <c r="IQ107" s="63"/>
      <c r="IR107" s="63"/>
      <c r="IS107" s="63"/>
      <c r="IT107" s="63"/>
      <c r="IU107" s="63"/>
      <c r="IV107" s="63"/>
      <c r="IW107" s="63"/>
      <c r="IX107" s="63"/>
      <c r="IY107" s="63"/>
      <c r="IZ107" s="63"/>
      <c r="JA107" s="63"/>
      <c r="JB107" s="63"/>
      <c r="JC107" s="63"/>
      <c r="JD107" s="63"/>
      <c r="JE107" s="63"/>
    </row>
    <row r="108" spans="1:265" x14ac:dyDescent="0.1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  <c r="CS108" s="63"/>
      <c r="CT108" s="63"/>
      <c r="CU108" s="63"/>
      <c r="CV108" s="63"/>
      <c r="CW108" s="63"/>
      <c r="CX108" s="63"/>
      <c r="CY108" s="63"/>
      <c r="CZ108" s="63"/>
      <c r="DA108" s="63"/>
      <c r="DB108" s="63"/>
      <c r="DC108" s="63"/>
      <c r="DD108" s="63"/>
      <c r="DE108" s="63"/>
      <c r="DF108" s="63"/>
      <c r="DG108" s="63"/>
      <c r="DH108" s="63"/>
      <c r="DI108" s="63"/>
      <c r="DJ108" s="63"/>
      <c r="DK108" s="63"/>
      <c r="DL108" s="63"/>
      <c r="DM108" s="63"/>
      <c r="DN108" s="63"/>
      <c r="DO108" s="63"/>
      <c r="DP108" s="63"/>
      <c r="DQ108" s="63"/>
      <c r="DR108" s="63"/>
      <c r="DS108" s="63"/>
      <c r="DT108" s="63"/>
      <c r="DU108" s="63"/>
      <c r="DV108" s="63"/>
      <c r="DW108" s="63"/>
      <c r="DX108" s="63"/>
      <c r="DY108" s="63"/>
      <c r="DZ108" s="63"/>
      <c r="EA108" s="63"/>
      <c r="EB108" s="63"/>
      <c r="EC108" s="63"/>
      <c r="ED108" s="63"/>
      <c r="EE108" s="63"/>
      <c r="EF108" s="63"/>
      <c r="EG108" s="63"/>
      <c r="EH108" s="63"/>
      <c r="EI108" s="63"/>
      <c r="EJ108" s="63"/>
      <c r="EK108" s="63"/>
      <c r="EL108" s="63"/>
      <c r="EM108" s="63"/>
      <c r="EN108" s="63"/>
      <c r="EO108" s="63"/>
      <c r="EP108" s="63"/>
      <c r="EQ108" s="63"/>
      <c r="ER108" s="63"/>
      <c r="ES108" s="63"/>
      <c r="ET108" s="63"/>
      <c r="EU108" s="63"/>
      <c r="EV108" s="63"/>
      <c r="EW108" s="63"/>
      <c r="EX108" s="63"/>
      <c r="EY108" s="63"/>
      <c r="EZ108" s="63"/>
      <c r="FA108" s="63"/>
      <c r="FB108" s="63"/>
      <c r="FC108" s="63"/>
      <c r="FD108" s="63"/>
      <c r="FE108" s="63"/>
      <c r="FF108" s="63"/>
      <c r="FG108" s="63"/>
      <c r="FH108" s="63"/>
      <c r="FI108" s="63"/>
      <c r="FJ108" s="63"/>
      <c r="FK108" s="63"/>
      <c r="FL108" s="63"/>
      <c r="FM108" s="63"/>
      <c r="FN108" s="63"/>
      <c r="FO108" s="63"/>
      <c r="FP108" s="63"/>
      <c r="FQ108" s="63"/>
      <c r="FR108" s="63"/>
      <c r="FS108" s="63"/>
      <c r="FT108" s="63"/>
      <c r="FU108" s="63"/>
      <c r="FV108" s="63"/>
      <c r="FW108" s="63"/>
      <c r="FX108" s="63"/>
      <c r="FY108" s="63"/>
      <c r="FZ108" s="63"/>
      <c r="GA108" s="63"/>
      <c r="GB108" s="63"/>
      <c r="GC108" s="63"/>
      <c r="GD108" s="63"/>
      <c r="GE108" s="63"/>
      <c r="GF108" s="63"/>
      <c r="GG108" s="63"/>
      <c r="GH108" s="63"/>
      <c r="GI108" s="63"/>
      <c r="GJ108" s="63"/>
      <c r="GK108" s="63"/>
      <c r="GL108" s="63"/>
      <c r="GM108" s="63"/>
      <c r="GN108" s="63"/>
      <c r="GO108" s="63"/>
      <c r="GP108" s="63"/>
      <c r="GQ108" s="63"/>
      <c r="GR108" s="63"/>
      <c r="GS108" s="63"/>
      <c r="GT108" s="63"/>
      <c r="GU108" s="63"/>
      <c r="GV108" s="63"/>
      <c r="GW108" s="63"/>
      <c r="GX108" s="63"/>
      <c r="GY108" s="63"/>
      <c r="GZ108" s="63"/>
      <c r="HA108" s="63"/>
      <c r="HB108" s="63"/>
      <c r="HC108" s="63"/>
      <c r="HD108" s="63"/>
      <c r="HE108" s="63"/>
      <c r="HF108" s="63"/>
      <c r="HG108" s="63"/>
      <c r="HH108" s="63"/>
      <c r="HI108" s="63"/>
      <c r="HJ108" s="63"/>
      <c r="HK108" s="63"/>
      <c r="HL108" s="63"/>
      <c r="HM108" s="63"/>
      <c r="HN108" s="63"/>
      <c r="HO108" s="63"/>
      <c r="HP108" s="63"/>
      <c r="HQ108" s="63"/>
      <c r="HR108" s="63"/>
      <c r="HS108" s="63"/>
      <c r="HT108" s="63"/>
      <c r="HU108" s="63"/>
      <c r="HV108" s="63"/>
      <c r="HW108" s="63"/>
      <c r="HX108" s="63"/>
      <c r="HY108" s="63"/>
      <c r="HZ108" s="63"/>
      <c r="IA108" s="63"/>
      <c r="IB108" s="63"/>
      <c r="IC108" s="63"/>
      <c r="ID108" s="63"/>
      <c r="IE108" s="63"/>
      <c r="IF108" s="63"/>
      <c r="IG108" s="63"/>
      <c r="IH108" s="63"/>
      <c r="II108" s="63"/>
      <c r="IJ108" s="63"/>
      <c r="IK108" s="63"/>
      <c r="IL108" s="63"/>
      <c r="IM108" s="63"/>
      <c r="IN108" s="63"/>
      <c r="IO108" s="63"/>
      <c r="IP108" s="63"/>
      <c r="IQ108" s="63"/>
      <c r="IR108" s="63"/>
      <c r="IS108" s="63"/>
      <c r="IT108" s="63"/>
      <c r="IU108" s="63"/>
      <c r="IV108" s="63"/>
      <c r="IW108" s="63"/>
      <c r="IX108" s="63"/>
      <c r="IY108" s="63"/>
      <c r="IZ108" s="63"/>
      <c r="JA108" s="63"/>
      <c r="JB108" s="63"/>
      <c r="JC108" s="63"/>
      <c r="JD108" s="63"/>
      <c r="JE108" s="63"/>
    </row>
    <row r="109" spans="1:265" x14ac:dyDescent="0.15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3"/>
      <c r="CW109" s="63"/>
      <c r="CX109" s="63"/>
      <c r="CY109" s="63"/>
      <c r="CZ109" s="63"/>
      <c r="DA109" s="63"/>
      <c r="DB109" s="63"/>
      <c r="DC109" s="63"/>
      <c r="DD109" s="63"/>
      <c r="DE109" s="63"/>
      <c r="DF109" s="63"/>
      <c r="DG109" s="63"/>
      <c r="DH109" s="63"/>
      <c r="DI109" s="63"/>
      <c r="DJ109" s="63"/>
      <c r="DK109" s="63"/>
      <c r="DL109" s="63"/>
      <c r="DM109" s="63"/>
      <c r="DN109" s="63"/>
      <c r="DO109" s="63"/>
      <c r="DP109" s="63"/>
      <c r="DQ109" s="63"/>
      <c r="DR109" s="63"/>
      <c r="DS109" s="63"/>
      <c r="DT109" s="63"/>
      <c r="DU109" s="63"/>
      <c r="DV109" s="63"/>
      <c r="DW109" s="63"/>
      <c r="DX109" s="63"/>
      <c r="DY109" s="63"/>
      <c r="DZ109" s="63"/>
      <c r="EA109" s="63"/>
      <c r="EB109" s="63"/>
      <c r="EC109" s="63"/>
      <c r="ED109" s="63"/>
      <c r="EE109" s="63"/>
      <c r="EF109" s="63"/>
      <c r="EG109" s="63"/>
      <c r="EH109" s="63"/>
      <c r="EI109" s="63"/>
      <c r="EJ109" s="63"/>
      <c r="EK109" s="63"/>
      <c r="EL109" s="63"/>
      <c r="EM109" s="63"/>
      <c r="EN109" s="63"/>
      <c r="EO109" s="63"/>
      <c r="EP109" s="63"/>
      <c r="EQ109" s="63"/>
      <c r="ER109" s="63"/>
      <c r="ES109" s="63"/>
      <c r="ET109" s="63"/>
      <c r="EU109" s="63"/>
      <c r="EV109" s="63"/>
      <c r="EW109" s="63"/>
      <c r="EX109" s="63"/>
      <c r="EY109" s="63"/>
      <c r="EZ109" s="63"/>
      <c r="FA109" s="63"/>
      <c r="FB109" s="63"/>
      <c r="FC109" s="63"/>
      <c r="FD109" s="63"/>
      <c r="FE109" s="63"/>
      <c r="FF109" s="63"/>
      <c r="FG109" s="63"/>
      <c r="FH109" s="63"/>
      <c r="FI109" s="63"/>
      <c r="FJ109" s="63"/>
      <c r="FK109" s="63"/>
      <c r="FL109" s="63"/>
      <c r="FM109" s="63"/>
      <c r="FN109" s="63"/>
      <c r="FO109" s="63"/>
      <c r="FP109" s="63"/>
      <c r="FQ109" s="63"/>
      <c r="FR109" s="63"/>
      <c r="FS109" s="63"/>
      <c r="FT109" s="63"/>
      <c r="FU109" s="63"/>
      <c r="FV109" s="63"/>
      <c r="FW109" s="63"/>
      <c r="FX109" s="63"/>
      <c r="FY109" s="63"/>
      <c r="FZ109" s="63"/>
      <c r="GA109" s="63"/>
      <c r="GB109" s="63"/>
      <c r="GC109" s="63"/>
      <c r="GD109" s="63"/>
      <c r="GE109" s="63"/>
      <c r="GF109" s="63"/>
      <c r="GG109" s="63"/>
      <c r="GH109" s="63"/>
      <c r="GI109" s="63"/>
      <c r="GJ109" s="63"/>
      <c r="GK109" s="63"/>
      <c r="GL109" s="63"/>
      <c r="GM109" s="63"/>
      <c r="GN109" s="63"/>
      <c r="GO109" s="63"/>
      <c r="GP109" s="63"/>
      <c r="GQ109" s="63"/>
      <c r="GR109" s="63"/>
      <c r="GS109" s="63"/>
      <c r="GT109" s="63"/>
      <c r="GU109" s="63"/>
      <c r="GV109" s="63"/>
      <c r="GW109" s="63"/>
      <c r="GX109" s="63"/>
      <c r="GY109" s="63"/>
      <c r="GZ109" s="63"/>
      <c r="HA109" s="63"/>
      <c r="HB109" s="63"/>
      <c r="HC109" s="63"/>
      <c r="HD109" s="63"/>
      <c r="HE109" s="63"/>
      <c r="HF109" s="63"/>
      <c r="HG109" s="63"/>
      <c r="HH109" s="63"/>
      <c r="HI109" s="63"/>
      <c r="HJ109" s="63"/>
      <c r="HK109" s="63"/>
      <c r="HL109" s="63"/>
      <c r="HM109" s="63"/>
      <c r="HN109" s="63"/>
      <c r="HO109" s="63"/>
      <c r="HP109" s="63"/>
      <c r="HQ109" s="63"/>
      <c r="HR109" s="63"/>
      <c r="HS109" s="63"/>
      <c r="HT109" s="63"/>
      <c r="HU109" s="63"/>
      <c r="HV109" s="63"/>
      <c r="HW109" s="63"/>
      <c r="HX109" s="63"/>
      <c r="HY109" s="63"/>
      <c r="HZ109" s="63"/>
      <c r="IA109" s="63"/>
      <c r="IB109" s="63"/>
      <c r="IC109" s="63"/>
      <c r="ID109" s="63"/>
      <c r="IE109" s="63"/>
      <c r="IF109" s="63"/>
      <c r="IG109" s="63"/>
      <c r="IH109" s="63"/>
      <c r="II109" s="63"/>
      <c r="IJ109" s="63"/>
      <c r="IK109" s="63"/>
      <c r="IL109" s="63"/>
      <c r="IM109" s="63"/>
      <c r="IN109" s="63"/>
      <c r="IO109" s="63"/>
      <c r="IP109" s="63"/>
      <c r="IQ109" s="63"/>
      <c r="IR109" s="63"/>
      <c r="IS109" s="63"/>
      <c r="IT109" s="63"/>
      <c r="IU109" s="63"/>
      <c r="IV109" s="63"/>
      <c r="IW109" s="63"/>
      <c r="IX109" s="63"/>
      <c r="IY109" s="63"/>
      <c r="IZ109" s="63"/>
      <c r="JA109" s="63"/>
      <c r="JB109" s="63"/>
      <c r="JC109" s="63"/>
      <c r="JD109" s="63"/>
      <c r="JE109" s="63"/>
    </row>
    <row r="110" spans="1:265" x14ac:dyDescent="0.15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3"/>
      <c r="BO110" s="63"/>
      <c r="BP110" s="63"/>
      <c r="BQ110" s="63"/>
      <c r="BR110" s="63"/>
      <c r="BS110" s="63"/>
      <c r="BT110" s="63"/>
      <c r="BU110" s="63"/>
      <c r="BV110" s="63"/>
      <c r="BW110" s="63"/>
      <c r="BX110" s="63"/>
      <c r="BY110" s="63"/>
      <c r="BZ110" s="63"/>
      <c r="CA110" s="63"/>
      <c r="CB110" s="63"/>
      <c r="CC110" s="63"/>
      <c r="CD110" s="63"/>
      <c r="CE110" s="63"/>
      <c r="CF110" s="63"/>
      <c r="CG110" s="63"/>
      <c r="CH110" s="63"/>
      <c r="CI110" s="63"/>
      <c r="CJ110" s="63"/>
      <c r="CK110" s="63"/>
      <c r="CL110" s="63"/>
      <c r="CM110" s="63"/>
      <c r="CN110" s="63"/>
      <c r="CO110" s="63"/>
      <c r="CP110" s="63"/>
      <c r="CQ110" s="63"/>
      <c r="CR110" s="63"/>
      <c r="CS110" s="63"/>
      <c r="CT110" s="63"/>
      <c r="CU110" s="63"/>
      <c r="CV110" s="63"/>
      <c r="CW110" s="63"/>
      <c r="CX110" s="63"/>
      <c r="CY110" s="63"/>
      <c r="CZ110" s="63"/>
      <c r="DA110" s="63"/>
      <c r="DB110" s="63"/>
      <c r="DC110" s="63"/>
      <c r="DD110" s="63"/>
      <c r="DE110" s="63"/>
      <c r="DF110" s="63"/>
      <c r="DG110" s="63"/>
      <c r="DH110" s="63"/>
      <c r="DI110" s="63"/>
      <c r="DJ110" s="63"/>
      <c r="DK110" s="63"/>
      <c r="DL110" s="63"/>
      <c r="DM110" s="63"/>
      <c r="DN110" s="63"/>
      <c r="DO110" s="63"/>
      <c r="DP110" s="63"/>
      <c r="DQ110" s="63"/>
      <c r="DR110" s="63"/>
      <c r="DS110" s="63"/>
      <c r="DT110" s="63"/>
      <c r="DU110" s="63"/>
      <c r="DV110" s="63"/>
      <c r="DW110" s="63"/>
      <c r="DX110" s="63"/>
      <c r="DY110" s="63"/>
      <c r="DZ110" s="63"/>
      <c r="EA110" s="63"/>
      <c r="EB110" s="63"/>
      <c r="EC110" s="63"/>
      <c r="ED110" s="63"/>
      <c r="EE110" s="63"/>
      <c r="EF110" s="63"/>
      <c r="EG110" s="63"/>
      <c r="EH110" s="63"/>
      <c r="EI110" s="63"/>
      <c r="EJ110" s="63"/>
      <c r="EK110" s="63"/>
      <c r="EL110" s="63"/>
      <c r="EM110" s="63"/>
      <c r="EN110" s="63"/>
      <c r="EO110" s="63"/>
      <c r="EP110" s="63"/>
      <c r="EQ110" s="63"/>
      <c r="ER110" s="63"/>
      <c r="ES110" s="63"/>
      <c r="ET110" s="63"/>
      <c r="EU110" s="63"/>
      <c r="EV110" s="63"/>
      <c r="EW110" s="63"/>
      <c r="EX110" s="63"/>
      <c r="EY110" s="63"/>
      <c r="EZ110" s="63"/>
      <c r="FA110" s="63"/>
      <c r="FB110" s="63"/>
      <c r="FC110" s="63"/>
      <c r="FD110" s="63"/>
      <c r="FE110" s="63"/>
      <c r="FF110" s="63"/>
      <c r="FG110" s="63"/>
      <c r="FH110" s="63"/>
      <c r="FI110" s="63"/>
      <c r="FJ110" s="63"/>
      <c r="FK110" s="63"/>
      <c r="FL110" s="63"/>
      <c r="FM110" s="63"/>
      <c r="FN110" s="63"/>
      <c r="FO110" s="63"/>
      <c r="FP110" s="63"/>
      <c r="FQ110" s="63"/>
      <c r="FR110" s="63"/>
      <c r="FS110" s="63"/>
      <c r="FT110" s="63"/>
      <c r="FU110" s="63"/>
      <c r="FV110" s="63"/>
      <c r="FW110" s="63"/>
      <c r="FX110" s="63"/>
      <c r="FY110" s="63"/>
      <c r="FZ110" s="63"/>
      <c r="GA110" s="63"/>
      <c r="GB110" s="63"/>
      <c r="GC110" s="63"/>
      <c r="GD110" s="63"/>
      <c r="GE110" s="63"/>
      <c r="GF110" s="63"/>
      <c r="GG110" s="63"/>
      <c r="GH110" s="63"/>
      <c r="GI110" s="63"/>
      <c r="GJ110" s="63"/>
      <c r="GK110" s="63"/>
      <c r="GL110" s="63"/>
      <c r="GM110" s="63"/>
      <c r="GN110" s="63"/>
      <c r="GO110" s="63"/>
      <c r="GP110" s="63"/>
      <c r="GQ110" s="63"/>
      <c r="GR110" s="63"/>
      <c r="GS110" s="63"/>
      <c r="GT110" s="63"/>
      <c r="GU110" s="63"/>
      <c r="GV110" s="63"/>
      <c r="GW110" s="63"/>
      <c r="GX110" s="63"/>
      <c r="GY110" s="63"/>
      <c r="GZ110" s="63"/>
      <c r="HA110" s="63"/>
      <c r="HB110" s="63"/>
      <c r="HC110" s="63"/>
      <c r="HD110" s="63"/>
      <c r="HE110" s="63"/>
      <c r="HF110" s="63"/>
      <c r="HG110" s="63"/>
      <c r="HH110" s="63"/>
      <c r="HI110" s="63"/>
      <c r="HJ110" s="63"/>
      <c r="HK110" s="63"/>
      <c r="HL110" s="63"/>
      <c r="HM110" s="63"/>
      <c r="HN110" s="63"/>
      <c r="HO110" s="63"/>
      <c r="HP110" s="63"/>
      <c r="HQ110" s="63"/>
      <c r="HR110" s="63"/>
      <c r="HS110" s="63"/>
      <c r="HT110" s="63"/>
      <c r="HU110" s="63"/>
      <c r="HV110" s="63"/>
      <c r="HW110" s="63"/>
      <c r="HX110" s="63"/>
      <c r="HY110" s="63"/>
      <c r="HZ110" s="63"/>
      <c r="IA110" s="63"/>
      <c r="IB110" s="63"/>
      <c r="IC110" s="63"/>
      <c r="ID110" s="63"/>
      <c r="IE110" s="63"/>
      <c r="IF110" s="63"/>
      <c r="IG110" s="63"/>
      <c r="IH110" s="63"/>
      <c r="II110" s="63"/>
      <c r="IJ110" s="63"/>
      <c r="IK110" s="63"/>
      <c r="IL110" s="63"/>
      <c r="IM110" s="63"/>
      <c r="IN110" s="63"/>
      <c r="IO110" s="63"/>
      <c r="IP110" s="63"/>
      <c r="IQ110" s="63"/>
      <c r="IR110" s="63"/>
      <c r="IS110" s="63"/>
      <c r="IT110" s="63"/>
      <c r="IU110" s="63"/>
      <c r="IV110" s="63"/>
      <c r="IW110" s="63"/>
      <c r="IX110" s="63"/>
      <c r="IY110" s="63"/>
      <c r="IZ110" s="63"/>
      <c r="JA110" s="63"/>
      <c r="JB110" s="63"/>
      <c r="JC110" s="63"/>
      <c r="JD110" s="63"/>
      <c r="JE110" s="63"/>
    </row>
    <row r="111" spans="1:265" x14ac:dyDescent="0.15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D111" s="63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63"/>
      <c r="CQ111" s="63"/>
      <c r="CR111" s="63"/>
      <c r="CS111" s="63"/>
      <c r="CT111" s="63"/>
      <c r="CU111" s="63"/>
      <c r="CV111" s="63"/>
      <c r="CW111" s="63"/>
      <c r="CX111" s="63"/>
      <c r="CY111" s="63"/>
      <c r="CZ111" s="63"/>
      <c r="DA111" s="63"/>
      <c r="DB111" s="63"/>
      <c r="DC111" s="63"/>
      <c r="DD111" s="63"/>
      <c r="DE111" s="63"/>
      <c r="DF111" s="63"/>
      <c r="DG111" s="63"/>
      <c r="DH111" s="63"/>
      <c r="DI111" s="63"/>
      <c r="DJ111" s="63"/>
      <c r="DK111" s="63"/>
      <c r="DL111" s="63"/>
      <c r="DM111" s="63"/>
      <c r="DN111" s="63"/>
      <c r="DO111" s="63"/>
      <c r="DP111" s="63"/>
      <c r="DQ111" s="63"/>
      <c r="DR111" s="63"/>
      <c r="DS111" s="63"/>
      <c r="DT111" s="63"/>
      <c r="DU111" s="63"/>
      <c r="DV111" s="63"/>
      <c r="DW111" s="63"/>
      <c r="DX111" s="63"/>
      <c r="DY111" s="63"/>
      <c r="DZ111" s="63"/>
      <c r="EA111" s="63"/>
      <c r="EB111" s="63"/>
      <c r="EC111" s="63"/>
      <c r="ED111" s="63"/>
      <c r="EE111" s="63"/>
      <c r="EF111" s="63"/>
      <c r="EG111" s="63"/>
      <c r="EH111" s="63"/>
      <c r="EI111" s="63"/>
      <c r="EJ111" s="63"/>
      <c r="EK111" s="63"/>
      <c r="EL111" s="63"/>
      <c r="EM111" s="63"/>
      <c r="EN111" s="63"/>
      <c r="EO111" s="63"/>
      <c r="EP111" s="63"/>
      <c r="EQ111" s="63"/>
      <c r="ER111" s="63"/>
      <c r="ES111" s="63"/>
      <c r="ET111" s="63"/>
      <c r="EU111" s="63"/>
      <c r="EV111" s="63"/>
      <c r="EW111" s="63"/>
      <c r="EX111" s="63"/>
      <c r="EY111" s="63"/>
      <c r="EZ111" s="63"/>
      <c r="FA111" s="63"/>
      <c r="FB111" s="63"/>
      <c r="FC111" s="63"/>
      <c r="FD111" s="63"/>
      <c r="FE111" s="63"/>
      <c r="FF111" s="63"/>
      <c r="FG111" s="63"/>
      <c r="FH111" s="63"/>
      <c r="FI111" s="63"/>
      <c r="FJ111" s="63"/>
      <c r="FK111" s="63"/>
      <c r="FL111" s="63"/>
      <c r="FM111" s="63"/>
      <c r="FN111" s="63"/>
      <c r="FO111" s="63"/>
      <c r="FP111" s="63"/>
      <c r="FQ111" s="63"/>
      <c r="FR111" s="63"/>
      <c r="FS111" s="63"/>
      <c r="FT111" s="63"/>
      <c r="FU111" s="63"/>
      <c r="FV111" s="63"/>
      <c r="FW111" s="63"/>
      <c r="FX111" s="63"/>
      <c r="FY111" s="63"/>
      <c r="FZ111" s="63"/>
      <c r="GA111" s="63"/>
      <c r="GB111" s="63"/>
      <c r="GC111" s="63"/>
      <c r="GD111" s="63"/>
      <c r="GE111" s="63"/>
      <c r="GF111" s="63"/>
      <c r="GG111" s="63"/>
      <c r="GH111" s="63"/>
      <c r="GI111" s="63"/>
      <c r="GJ111" s="63"/>
      <c r="GK111" s="63"/>
      <c r="GL111" s="63"/>
      <c r="GM111" s="63"/>
      <c r="GN111" s="63"/>
      <c r="GO111" s="63"/>
      <c r="GP111" s="63"/>
      <c r="GQ111" s="63"/>
      <c r="GR111" s="63"/>
      <c r="GS111" s="63"/>
      <c r="GT111" s="63"/>
      <c r="GU111" s="63"/>
      <c r="GV111" s="63"/>
      <c r="GW111" s="63"/>
      <c r="GX111" s="63"/>
      <c r="GY111" s="63"/>
      <c r="GZ111" s="63"/>
      <c r="HA111" s="63"/>
      <c r="HB111" s="63"/>
      <c r="HC111" s="63"/>
      <c r="HD111" s="63"/>
      <c r="HE111" s="63"/>
      <c r="HF111" s="63"/>
      <c r="HG111" s="63"/>
      <c r="HH111" s="63"/>
      <c r="HI111" s="63"/>
      <c r="HJ111" s="63"/>
      <c r="HK111" s="63"/>
      <c r="HL111" s="63"/>
      <c r="HM111" s="63"/>
      <c r="HN111" s="63"/>
      <c r="HO111" s="63"/>
      <c r="HP111" s="63"/>
      <c r="HQ111" s="63"/>
      <c r="HR111" s="63"/>
      <c r="HS111" s="63"/>
      <c r="HT111" s="63"/>
      <c r="HU111" s="63"/>
      <c r="HV111" s="63"/>
      <c r="HW111" s="63"/>
      <c r="HX111" s="63"/>
      <c r="HY111" s="63"/>
      <c r="HZ111" s="63"/>
      <c r="IA111" s="63"/>
      <c r="IB111" s="63"/>
      <c r="IC111" s="63"/>
      <c r="ID111" s="63"/>
      <c r="IE111" s="63"/>
      <c r="IF111" s="63"/>
      <c r="IG111" s="63"/>
      <c r="IH111" s="63"/>
      <c r="II111" s="63"/>
      <c r="IJ111" s="63"/>
      <c r="IK111" s="63"/>
      <c r="IL111" s="63"/>
      <c r="IM111" s="63"/>
      <c r="IN111" s="63"/>
      <c r="IO111" s="63"/>
      <c r="IP111" s="63"/>
      <c r="IQ111" s="63"/>
      <c r="IR111" s="63"/>
      <c r="IS111" s="63"/>
      <c r="IT111" s="63"/>
      <c r="IU111" s="63"/>
      <c r="IV111" s="63"/>
      <c r="IW111" s="63"/>
      <c r="IX111" s="63"/>
      <c r="IY111" s="63"/>
      <c r="IZ111" s="63"/>
      <c r="JA111" s="63"/>
      <c r="JB111" s="63"/>
      <c r="JC111" s="63"/>
      <c r="JD111" s="63"/>
      <c r="JE111" s="63"/>
    </row>
    <row r="112" spans="1:265" x14ac:dyDescent="0.15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63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  <c r="DA112" s="63"/>
      <c r="DB112" s="63"/>
      <c r="DC112" s="63"/>
      <c r="DD112" s="63"/>
      <c r="DE112" s="63"/>
      <c r="DF112" s="63"/>
      <c r="DG112" s="63"/>
      <c r="DH112" s="63"/>
      <c r="DI112" s="63"/>
      <c r="DJ112" s="63"/>
      <c r="DK112" s="63"/>
      <c r="DL112" s="63"/>
      <c r="DM112" s="63"/>
      <c r="DN112" s="63"/>
      <c r="DO112" s="63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3"/>
      <c r="EA112" s="63"/>
      <c r="EB112" s="63"/>
      <c r="EC112" s="63"/>
      <c r="ED112" s="63"/>
      <c r="EE112" s="63"/>
      <c r="EF112" s="63"/>
      <c r="EG112" s="63"/>
      <c r="EH112" s="63"/>
      <c r="EI112" s="63"/>
      <c r="EJ112" s="63"/>
      <c r="EK112" s="63"/>
      <c r="EL112" s="63"/>
      <c r="EM112" s="63"/>
      <c r="EN112" s="63"/>
      <c r="EO112" s="63"/>
      <c r="EP112" s="63"/>
      <c r="EQ112" s="63"/>
      <c r="ER112" s="63"/>
      <c r="ES112" s="63"/>
      <c r="ET112" s="63"/>
      <c r="EU112" s="63"/>
      <c r="EV112" s="63"/>
      <c r="EW112" s="63"/>
      <c r="EX112" s="63"/>
      <c r="EY112" s="63"/>
      <c r="EZ112" s="63"/>
      <c r="FA112" s="63"/>
      <c r="FB112" s="63"/>
      <c r="FC112" s="63"/>
      <c r="FD112" s="63"/>
      <c r="FE112" s="63"/>
      <c r="FF112" s="63"/>
      <c r="FG112" s="63"/>
      <c r="FH112" s="63"/>
      <c r="FI112" s="63"/>
      <c r="FJ112" s="63"/>
      <c r="FK112" s="63"/>
      <c r="FL112" s="63"/>
      <c r="FM112" s="63"/>
      <c r="FN112" s="63"/>
      <c r="FO112" s="63"/>
      <c r="FP112" s="63"/>
      <c r="FQ112" s="63"/>
      <c r="FR112" s="63"/>
      <c r="FS112" s="63"/>
      <c r="FT112" s="63"/>
      <c r="FU112" s="63"/>
      <c r="FV112" s="63"/>
      <c r="FW112" s="63"/>
      <c r="FX112" s="63"/>
      <c r="FY112" s="63"/>
      <c r="FZ112" s="63"/>
      <c r="GA112" s="63"/>
      <c r="GB112" s="63"/>
      <c r="GC112" s="63"/>
      <c r="GD112" s="63"/>
      <c r="GE112" s="63"/>
      <c r="GF112" s="63"/>
      <c r="GG112" s="63"/>
      <c r="GH112" s="63"/>
      <c r="GI112" s="63"/>
      <c r="GJ112" s="63"/>
      <c r="GK112" s="63"/>
      <c r="GL112" s="63"/>
      <c r="GM112" s="63"/>
      <c r="GN112" s="63"/>
      <c r="GO112" s="63"/>
      <c r="GP112" s="63"/>
      <c r="GQ112" s="63"/>
      <c r="GR112" s="63"/>
      <c r="GS112" s="63"/>
      <c r="GT112" s="63"/>
      <c r="GU112" s="63"/>
      <c r="GV112" s="63"/>
      <c r="GW112" s="63"/>
      <c r="GX112" s="63"/>
      <c r="GY112" s="63"/>
      <c r="GZ112" s="63"/>
      <c r="HA112" s="63"/>
      <c r="HB112" s="63"/>
      <c r="HC112" s="63"/>
      <c r="HD112" s="63"/>
      <c r="HE112" s="63"/>
      <c r="HF112" s="63"/>
      <c r="HG112" s="63"/>
      <c r="HH112" s="63"/>
      <c r="HI112" s="63"/>
      <c r="HJ112" s="63"/>
      <c r="HK112" s="63"/>
      <c r="HL112" s="63"/>
      <c r="HM112" s="63"/>
      <c r="HN112" s="63"/>
      <c r="HO112" s="63"/>
      <c r="HP112" s="63"/>
      <c r="HQ112" s="63"/>
      <c r="HR112" s="63"/>
      <c r="HS112" s="63"/>
      <c r="HT112" s="63"/>
      <c r="HU112" s="63"/>
      <c r="HV112" s="63"/>
      <c r="HW112" s="63"/>
      <c r="HX112" s="63"/>
      <c r="HY112" s="63"/>
      <c r="HZ112" s="63"/>
      <c r="IA112" s="63"/>
      <c r="IB112" s="63"/>
      <c r="IC112" s="63"/>
      <c r="ID112" s="63"/>
      <c r="IE112" s="63"/>
      <c r="IF112" s="63"/>
      <c r="IG112" s="63"/>
      <c r="IH112" s="63"/>
      <c r="II112" s="63"/>
      <c r="IJ112" s="63"/>
      <c r="IK112" s="63"/>
      <c r="IL112" s="63"/>
      <c r="IM112" s="63"/>
      <c r="IN112" s="63"/>
      <c r="IO112" s="63"/>
      <c r="IP112" s="63"/>
      <c r="IQ112" s="63"/>
      <c r="IR112" s="63"/>
      <c r="IS112" s="63"/>
      <c r="IT112" s="63"/>
      <c r="IU112" s="63"/>
      <c r="IV112" s="63"/>
      <c r="IW112" s="63"/>
      <c r="IX112" s="63"/>
      <c r="IY112" s="63"/>
      <c r="IZ112" s="63"/>
      <c r="JA112" s="63"/>
      <c r="JB112" s="63"/>
      <c r="JC112" s="63"/>
      <c r="JD112" s="63"/>
      <c r="JE112" s="63"/>
    </row>
    <row r="113" spans="1:265" x14ac:dyDescent="0.15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  <c r="EE113" s="63"/>
      <c r="EF113" s="63"/>
      <c r="EG113" s="63"/>
      <c r="EH113" s="63"/>
      <c r="EI113" s="63"/>
      <c r="EJ113" s="63"/>
      <c r="EK113" s="63"/>
      <c r="EL113" s="63"/>
      <c r="EM113" s="63"/>
      <c r="EN113" s="63"/>
      <c r="EO113" s="63"/>
      <c r="EP113" s="63"/>
      <c r="EQ113" s="63"/>
      <c r="ER113" s="63"/>
      <c r="ES113" s="63"/>
      <c r="ET113" s="63"/>
      <c r="EU113" s="63"/>
      <c r="EV113" s="63"/>
      <c r="EW113" s="63"/>
      <c r="EX113" s="63"/>
      <c r="EY113" s="63"/>
      <c r="EZ113" s="63"/>
      <c r="FA113" s="63"/>
      <c r="FB113" s="63"/>
      <c r="FC113" s="63"/>
      <c r="FD113" s="63"/>
      <c r="FE113" s="63"/>
      <c r="FF113" s="63"/>
      <c r="FG113" s="63"/>
      <c r="FH113" s="63"/>
      <c r="FI113" s="63"/>
      <c r="FJ113" s="63"/>
      <c r="FK113" s="63"/>
      <c r="FL113" s="63"/>
      <c r="FM113" s="63"/>
      <c r="FN113" s="63"/>
      <c r="FO113" s="63"/>
      <c r="FP113" s="63"/>
      <c r="FQ113" s="63"/>
      <c r="FR113" s="63"/>
      <c r="FS113" s="63"/>
      <c r="FT113" s="63"/>
      <c r="FU113" s="63"/>
      <c r="FV113" s="63"/>
      <c r="FW113" s="63"/>
      <c r="FX113" s="63"/>
      <c r="FY113" s="63"/>
      <c r="FZ113" s="63"/>
      <c r="GA113" s="63"/>
      <c r="GB113" s="63"/>
      <c r="GC113" s="63"/>
      <c r="GD113" s="63"/>
      <c r="GE113" s="63"/>
      <c r="GF113" s="63"/>
      <c r="GG113" s="63"/>
      <c r="GH113" s="63"/>
      <c r="GI113" s="63"/>
      <c r="GJ113" s="63"/>
      <c r="GK113" s="63"/>
      <c r="GL113" s="63"/>
      <c r="GM113" s="63"/>
      <c r="GN113" s="63"/>
      <c r="GO113" s="63"/>
      <c r="GP113" s="63"/>
      <c r="GQ113" s="63"/>
      <c r="GR113" s="63"/>
      <c r="GS113" s="63"/>
      <c r="GT113" s="63"/>
      <c r="GU113" s="63"/>
      <c r="GV113" s="63"/>
      <c r="GW113" s="63"/>
      <c r="GX113" s="63"/>
      <c r="GY113" s="63"/>
      <c r="GZ113" s="63"/>
      <c r="HA113" s="63"/>
      <c r="HB113" s="63"/>
      <c r="HC113" s="63"/>
      <c r="HD113" s="63"/>
      <c r="HE113" s="63"/>
      <c r="HF113" s="63"/>
      <c r="HG113" s="63"/>
      <c r="HH113" s="63"/>
      <c r="HI113" s="63"/>
      <c r="HJ113" s="63"/>
      <c r="HK113" s="63"/>
      <c r="HL113" s="63"/>
      <c r="HM113" s="63"/>
      <c r="HN113" s="63"/>
      <c r="HO113" s="63"/>
      <c r="HP113" s="63"/>
      <c r="HQ113" s="63"/>
      <c r="HR113" s="63"/>
      <c r="HS113" s="63"/>
      <c r="HT113" s="63"/>
      <c r="HU113" s="63"/>
      <c r="HV113" s="63"/>
      <c r="HW113" s="63"/>
      <c r="HX113" s="63"/>
      <c r="HY113" s="63"/>
      <c r="HZ113" s="63"/>
      <c r="IA113" s="63"/>
      <c r="IB113" s="63"/>
      <c r="IC113" s="63"/>
      <c r="ID113" s="63"/>
      <c r="IE113" s="63"/>
      <c r="IF113" s="63"/>
      <c r="IG113" s="63"/>
      <c r="IH113" s="63"/>
      <c r="II113" s="63"/>
      <c r="IJ113" s="63"/>
      <c r="IK113" s="63"/>
      <c r="IL113" s="63"/>
      <c r="IM113" s="63"/>
      <c r="IN113" s="63"/>
      <c r="IO113" s="63"/>
      <c r="IP113" s="63"/>
      <c r="IQ113" s="63"/>
      <c r="IR113" s="63"/>
      <c r="IS113" s="63"/>
      <c r="IT113" s="63"/>
      <c r="IU113" s="63"/>
      <c r="IV113" s="63"/>
      <c r="IW113" s="63"/>
      <c r="IX113" s="63"/>
      <c r="IY113" s="63"/>
      <c r="IZ113" s="63"/>
      <c r="JA113" s="63"/>
      <c r="JB113" s="63"/>
      <c r="JC113" s="63"/>
      <c r="JD113" s="63"/>
      <c r="JE113" s="63"/>
    </row>
    <row r="114" spans="1:265" x14ac:dyDescent="0.15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  <c r="BW114" s="63"/>
      <c r="BX114" s="63"/>
      <c r="BY114" s="63"/>
      <c r="BZ114" s="63"/>
      <c r="CA114" s="63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3"/>
      <c r="CS114" s="63"/>
      <c r="CT114" s="63"/>
      <c r="CU114" s="63"/>
      <c r="CV114" s="63"/>
      <c r="CW114" s="63"/>
      <c r="CX114" s="63"/>
      <c r="CY114" s="63"/>
      <c r="CZ114" s="63"/>
      <c r="DA114" s="63"/>
      <c r="DB114" s="63"/>
      <c r="DC114" s="63"/>
      <c r="DD114" s="63"/>
      <c r="DE114" s="63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  <c r="EJ114" s="63"/>
      <c r="EK114" s="63"/>
      <c r="EL114" s="63"/>
      <c r="EM114" s="63"/>
      <c r="EN114" s="63"/>
      <c r="EO114" s="63"/>
      <c r="EP114" s="63"/>
      <c r="EQ114" s="63"/>
      <c r="ER114" s="63"/>
      <c r="ES114" s="63"/>
      <c r="ET114" s="63"/>
      <c r="EU114" s="63"/>
      <c r="EV114" s="63"/>
      <c r="EW114" s="63"/>
      <c r="EX114" s="63"/>
      <c r="EY114" s="63"/>
      <c r="EZ114" s="63"/>
      <c r="FA114" s="63"/>
      <c r="FB114" s="63"/>
      <c r="FC114" s="63"/>
      <c r="FD114" s="63"/>
      <c r="FE114" s="63"/>
      <c r="FF114" s="63"/>
      <c r="FG114" s="63"/>
      <c r="FH114" s="63"/>
      <c r="FI114" s="63"/>
      <c r="FJ114" s="63"/>
      <c r="FK114" s="63"/>
      <c r="FL114" s="63"/>
      <c r="FM114" s="63"/>
      <c r="FN114" s="63"/>
      <c r="FO114" s="63"/>
      <c r="FP114" s="63"/>
      <c r="FQ114" s="63"/>
      <c r="FR114" s="63"/>
      <c r="FS114" s="63"/>
      <c r="FT114" s="63"/>
      <c r="FU114" s="63"/>
      <c r="FV114" s="63"/>
      <c r="FW114" s="63"/>
      <c r="FX114" s="63"/>
      <c r="FY114" s="63"/>
      <c r="FZ114" s="63"/>
      <c r="GA114" s="63"/>
      <c r="GB114" s="63"/>
      <c r="GC114" s="63"/>
      <c r="GD114" s="63"/>
      <c r="GE114" s="63"/>
      <c r="GF114" s="63"/>
      <c r="GG114" s="63"/>
      <c r="GH114" s="63"/>
      <c r="GI114" s="63"/>
      <c r="GJ114" s="63"/>
      <c r="GK114" s="63"/>
      <c r="GL114" s="63"/>
      <c r="GM114" s="63"/>
      <c r="GN114" s="63"/>
      <c r="GO114" s="63"/>
      <c r="GP114" s="63"/>
      <c r="GQ114" s="63"/>
      <c r="GR114" s="63"/>
      <c r="GS114" s="63"/>
      <c r="GT114" s="63"/>
      <c r="GU114" s="63"/>
      <c r="GV114" s="63"/>
      <c r="GW114" s="63"/>
      <c r="GX114" s="63"/>
      <c r="GY114" s="63"/>
      <c r="GZ114" s="63"/>
      <c r="HA114" s="63"/>
      <c r="HB114" s="63"/>
      <c r="HC114" s="63"/>
      <c r="HD114" s="63"/>
      <c r="HE114" s="63"/>
      <c r="HF114" s="63"/>
      <c r="HG114" s="63"/>
      <c r="HH114" s="63"/>
      <c r="HI114" s="63"/>
      <c r="HJ114" s="63"/>
      <c r="HK114" s="63"/>
      <c r="HL114" s="63"/>
      <c r="HM114" s="63"/>
      <c r="HN114" s="63"/>
      <c r="HO114" s="63"/>
      <c r="HP114" s="63"/>
      <c r="HQ114" s="63"/>
      <c r="HR114" s="63"/>
      <c r="HS114" s="63"/>
      <c r="HT114" s="63"/>
      <c r="HU114" s="63"/>
      <c r="HV114" s="63"/>
      <c r="HW114" s="63"/>
      <c r="HX114" s="63"/>
      <c r="HY114" s="63"/>
      <c r="HZ114" s="63"/>
      <c r="IA114" s="63"/>
      <c r="IB114" s="63"/>
      <c r="IC114" s="63"/>
      <c r="ID114" s="63"/>
      <c r="IE114" s="63"/>
      <c r="IF114" s="63"/>
      <c r="IG114" s="63"/>
      <c r="IH114" s="63"/>
      <c r="II114" s="63"/>
      <c r="IJ114" s="63"/>
      <c r="IK114" s="63"/>
      <c r="IL114" s="63"/>
      <c r="IM114" s="63"/>
      <c r="IN114" s="63"/>
      <c r="IO114" s="63"/>
      <c r="IP114" s="63"/>
      <c r="IQ114" s="63"/>
      <c r="IR114" s="63"/>
      <c r="IS114" s="63"/>
      <c r="IT114" s="63"/>
      <c r="IU114" s="63"/>
      <c r="IV114" s="63"/>
      <c r="IW114" s="63"/>
      <c r="IX114" s="63"/>
      <c r="IY114" s="63"/>
      <c r="IZ114" s="63"/>
      <c r="JA114" s="63"/>
      <c r="JB114" s="63"/>
      <c r="JC114" s="63"/>
      <c r="JD114" s="63"/>
      <c r="JE114" s="63"/>
    </row>
    <row r="115" spans="1:265" x14ac:dyDescent="0.1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</row>
    <row r="116" spans="1:265" x14ac:dyDescent="0.15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</row>
    <row r="117" spans="1:265" x14ac:dyDescent="0.15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</row>
    <row r="118" spans="1:265" x14ac:dyDescent="0.15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63"/>
      <c r="BN118" s="63"/>
      <c r="BO118" s="63"/>
      <c r="BP118" s="63"/>
      <c r="BQ118" s="63"/>
      <c r="BR118" s="63"/>
      <c r="BS118" s="63"/>
      <c r="BT118" s="63"/>
      <c r="BU118" s="63"/>
      <c r="BV118" s="63"/>
      <c r="BW118" s="63"/>
      <c r="BX118" s="63"/>
      <c r="BY118" s="63"/>
      <c r="BZ118" s="63"/>
      <c r="CA118" s="63"/>
      <c r="CB118" s="63"/>
      <c r="CC118" s="63"/>
      <c r="CD118" s="63"/>
      <c r="CE118" s="63"/>
      <c r="CF118" s="63"/>
      <c r="CG118" s="63"/>
      <c r="CH118" s="63"/>
      <c r="CI118" s="63"/>
      <c r="CJ118" s="63"/>
      <c r="CK118" s="63"/>
      <c r="CL118" s="63"/>
      <c r="CM118" s="63"/>
      <c r="CN118" s="63"/>
      <c r="CO118" s="63"/>
      <c r="CP118" s="63"/>
      <c r="CQ118" s="63"/>
      <c r="CR118" s="63"/>
      <c r="CS118" s="63"/>
      <c r="CT118" s="63"/>
      <c r="CU118" s="63"/>
      <c r="CV118" s="63"/>
      <c r="CW118" s="63"/>
      <c r="CX118" s="63"/>
      <c r="CY118" s="63"/>
      <c r="CZ118" s="63"/>
      <c r="DA118" s="63"/>
      <c r="DB118" s="63"/>
      <c r="DC118" s="63"/>
      <c r="DD118" s="63"/>
      <c r="DE118" s="63"/>
      <c r="DF118" s="63"/>
      <c r="DG118" s="63"/>
      <c r="DH118" s="63"/>
      <c r="DI118" s="63"/>
      <c r="DJ118" s="63"/>
      <c r="DK118" s="63"/>
      <c r="DL118" s="63"/>
      <c r="DM118" s="63"/>
      <c r="DN118" s="63"/>
      <c r="DO118" s="63"/>
      <c r="DP118" s="63"/>
      <c r="DQ118" s="63"/>
      <c r="DR118" s="63"/>
      <c r="DS118" s="63"/>
      <c r="DT118" s="63"/>
      <c r="DU118" s="63"/>
      <c r="DV118" s="63"/>
      <c r="DW118" s="63"/>
      <c r="DX118" s="63"/>
      <c r="DY118" s="63"/>
      <c r="DZ118" s="63"/>
      <c r="EA118" s="63"/>
      <c r="EB118" s="63"/>
      <c r="EC118" s="63"/>
      <c r="ED118" s="63"/>
      <c r="EE118" s="63"/>
      <c r="EF118" s="63"/>
      <c r="EG118" s="63"/>
      <c r="EH118" s="63"/>
      <c r="EI118" s="63"/>
      <c r="EJ118" s="63"/>
      <c r="EK118" s="63"/>
      <c r="EL118" s="63"/>
      <c r="EM118" s="63"/>
      <c r="EN118" s="63"/>
      <c r="EO118" s="63"/>
      <c r="EP118" s="63"/>
      <c r="EQ118" s="63"/>
      <c r="ER118" s="63"/>
      <c r="ES118" s="63"/>
      <c r="ET118" s="63"/>
      <c r="EU118" s="63"/>
      <c r="EV118" s="63"/>
      <c r="EW118" s="63"/>
      <c r="EX118" s="63"/>
      <c r="EY118" s="63"/>
      <c r="EZ118" s="63"/>
      <c r="FA118" s="63"/>
      <c r="FB118" s="63"/>
      <c r="FC118" s="63"/>
      <c r="FD118" s="63"/>
      <c r="FE118" s="63"/>
      <c r="FF118" s="63"/>
      <c r="FG118" s="63"/>
      <c r="FH118" s="63"/>
      <c r="FI118" s="63"/>
      <c r="FJ118" s="63"/>
      <c r="FK118" s="63"/>
      <c r="FL118" s="63"/>
      <c r="FM118" s="63"/>
      <c r="FN118" s="63"/>
      <c r="FO118" s="63"/>
      <c r="FP118" s="63"/>
      <c r="FQ118" s="63"/>
      <c r="FR118" s="63"/>
      <c r="FS118" s="63"/>
      <c r="FT118" s="63"/>
      <c r="FU118" s="63"/>
      <c r="FV118" s="63"/>
      <c r="FW118" s="63"/>
      <c r="FX118" s="63"/>
      <c r="FY118" s="63"/>
      <c r="FZ118" s="63"/>
      <c r="GA118" s="63"/>
      <c r="GB118" s="63"/>
      <c r="GC118" s="63"/>
      <c r="GD118" s="63"/>
      <c r="GE118" s="63"/>
      <c r="GF118" s="63"/>
      <c r="GG118" s="63"/>
      <c r="GH118" s="63"/>
      <c r="GI118" s="63"/>
      <c r="GJ118" s="63"/>
      <c r="GK118" s="63"/>
      <c r="GL118" s="63"/>
      <c r="GM118" s="63"/>
      <c r="GN118" s="63"/>
      <c r="GO118" s="63"/>
      <c r="GP118" s="63"/>
      <c r="GQ118" s="63"/>
      <c r="GR118" s="63"/>
      <c r="GS118" s="63"/>
      <c r="GT118" s="63"/>
      <c r="GU118" s="63"/>
      <c r="GV118" s="63"/>
      <c r="GW118" s="63"/>
      <c r="GX118" s="63"/>
      <c r="GY118" s="63"/>
      <c r="GZ118" s="63"/>
      <c r="HA118" s="63"/>
      <c r="HB118" s="63"/>
      <c r="HC118" s="63"/>
      <c r="HD118" s="63"/>
      <c r="HE118" s="63"/>
      <c r="HF118" s="63"/>
      <c r="HG118" s="63"/>
      <c r="HH118" s="63"/>
      <c r="HI118" s="63"/>
      <c r="HJ118" s="63"/>
      <c r="HK118" s="63"/>
      <c r="HL118" s="63"/>
      <c r="HM118" s="63"/>
      <c r="HN118" s="63"/>
      <c r="HO118" s="63"/>
      <c r="HP118" s="63"/>
      <c r="HQ118" s="63"/>
      <c r="HR118" s="63"/>
      <c r="HS118" s="63"/>
      <c r="HT118" s="63"/>
      <c r="HU118" s="63"/>
      <c r="HV118" s="63"/>
      <c r="HW118" s="63"/>
      <c r="HX118" s="63"/>
      <c r="HY118" s="63"/>
      <c r="HZ118" s="63"/>
      <c r="IA118" s="63"/>
      <c r="IB118" s="63"/>
      <c r="IC118" s="63"/>
      <c r="ID118" s="63"/>
      <c r="IE118" s="63"/>
      <c r="IF118" s="63"/>
      <c r="IG118" s="63"/>
      <c r="IH118" s="63"/>
      <c r="II118" s="63"/>
      <c r="IJ118" s="63"/>
      <c r="IK118" s="63"/>
      <c r="IL118" s="63"/>
      <c r="IM118" s="63"/>
      <c r="IN118" s="63"/>
      <c r="IO118" s="63"/>
      <c r="IP118" s="63"/>
      <c r="IQ118" s="63"/>
      <c r="IR118" s="63"/>
      <c r="IS118" s="63"/>
      <c r="IT118" s="63"/>
      <c r="IU118" s="63"/>
      <c r="IV118" s="63"/>
      <c r="IW118" s="63"/>
      <c r="IX118" s="63"/>
      <c r="IY118" s="63"/>
      <c r="IZ118" s="63"/>
      <c r="JA118" s="63"/>
      <c r="JB118" s="63"/>
      <c r="JC118" s="63"/>
      <c r="JD118" s="63"/>
      <c r="JE118" s="63"/>
    </row>
    <row r="119" spans="1:265" x14ac:dyDescent="0.15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  <c r="CY119" s="63"/>
      <c r="CZ119" s="63"/>
      <c r="DA119" s="63"/>
      <c r="DB119" s="63"/>
      <c r="DC119" s="63"/>
      <c r="DD119" s="63"/>
      <c r="DE119" s="63"/>
      <c r="DF119" s="63"/>
      <c r="DG119" s="63"/>
      <c r="DH119" s="63"/>
      <c r="DI119" s="63"/>
      <c r="DJ119" s="63"/>
      <c r="DK119" s="63"/>
      <c r="DL119" s="63"/>
      <c r="DM119" s="63"/>
      <c r="DN119" s="63"/>
      <c r="DO119" s="63"/>
      <c r="DP119" s="63"/>
      <c r="DQ119" s="63"/>
      <c r="DR119" s="63"/>
      <c r="DS119" s="63"/>
      <c r="DT119" s="63"/>
      <c r="DU119" s="63"/>
      <c r="DV119" s="63"/>
      <c r="DW119" s="63"/>
      <c r="DX119" s="63"/>
      <c r="DY119" s="63"/>
      <c r="DZ119" s="63"/>
      <c r="EA119" s="63"/>
      <c r="EB119" s="63"/>
      <c r="EC119" s="63"/>
      <c r="ED119" s="63"/>
      <c r="EE119" s="63"/>
      <c r="EF119" s="63"/>
      <c r="EG119" s="63"/>
      <c r="EH119" s="63"/>
      <c r="EI119" s="63"/>
      <c r="EJ119" s="63"/>
      <c r="EK119" s="63"/>
      <c r="EL119" s="63"/>
      <c r="EM119" s="63"/>
      <c r="EN119" s="63"/>
      <c r="EO119" s="63"/>
      <c r="EP119" s="63"/>
      <c r="EQ119" s="63"/>
      <c r="ER119" s="63"/>
      <c r="ES119" s="63"/>
      <c r="ET119" s="63"/>
      <c r="EU119" s="63"/>
      <c r="EV119" s="63"/>
      <c r="EW119" s="63"/>
      <c r="EX119" s="63"/>
      <c r="EY119" s="63"/>
      <c r="EZ119" s="63"/>
      <c r="FA119" s="63"/>
      <c r="FB119" s="63"/>
      <c r="FC119" s="63"/>
      <c r="FD119" s="63"/>
      <c r="FE119" s="63"/>
      <c r="FF119" s="63"/>
      <c r="FG119" s="63"/>
      <c r="FH119" s="63"/>
      <c r="FI119" s="63"/>
      <c r="FJ119" s="63"/>
      <c r="FK119" s="63"/>
      <c r="FL119" s="63"/>
      <c r="FM119" s="63"/>
      <c r="FN119" s="63"/>
      <c r="FO119" s="63"/>
      <c r="FP119" s="63"/>
      <c r="FQ119" s="63"/>
      <c r="FR119" s="63"/>
      <c r="FS119" s="63"/>
      <c r="FT119" s="63"/>
      <c r="FU119" s="63"/>
      <c r="FV119" s="63"/>
      <c r="FW119" s="63"/>
      <c r="FX119" s="63"/>
      <c r="FY119" s="63"/>
      <c r="FZ119" s="63"/>
      <c r="GA119" s="63"/>
      <c r="GB119" s="63"/>
      <c r="GC119" s="63"/>
      <c r="GD119" s="63"/>
      <c r="GE119" s="63"/>
      <c r="GF119" s="63"/>
      <c r="GG119" s="63"/>
      <c r="GH119" s="63"/>
      <c r="GI119" s="63"/>
      <c r="GJ119" s="63"/>
      <c r="GK119" s="63"/>
      <c r="GL119" s="63"/>
      <c r="GM119" s="63"/>
      <c r="GN119" s="63"/>
      <c r="GO119" s="63"/>
      <c r="GP119" s="63"/>
      <c r="GQ119" s="63"/>
      <c r="GR119" s="63"/>
      <c r="GS119" s="63"/>
      <c r="GT119" s="63"/>
      <c r="GU119" s="63"/>
      <c r="GV119" s="63"/>
      <c r="GW119" s="63"/>
      <c r="GX119" s="63"/>
      <c r="GY119" s="63"/>
      <c r="GZ119" s="63"/>
      <c r="HA119" s="63"/>
      <c r="HB119" s="63"/>
      <c r="HC119" s="63"/>
      <c r="HD119" s="63"/>
      <c r="HE119" s="63"/>
      <c r="HF119" s="63"/>
      <c r="HG119" s="63"/>
      <c r="HH119" s="63"/>
      <c r="HI119" s="63"/>
      <c r="HJ119" s="63"/>
      <c r="HK119" s="63"/>
      <c r="HL119" s="63"/>
      <c r="HM119" s="63"/>
      <c r="HN119" s="63"/>
      <c r="HO119" s="63"/>
      <c r="HP119" s="63"/>
      <c r="HQ119" s="63"/>
      <c r="HR119" s="63"/>
      <c r="HS119" s="63"/>
      <c r="HT119" s="63"/>
      <c r="HU119" s="63"/>
      <c r="HV119" s="63"/>
      <c r="HW119" s="63"/>
      <c r="HX119" s="63"/>
      <c r="HY119" s="63"/>
      <c r="HZ119" s="63"/>
      <c r="IA119" s="63"/>
      <c r="IB119" s="63"/>
      <c r="IC119" s="63"/>
      <c r="ID119" s="63"/>
      <c r="IE119" s="63"/>
      <c r="IF119" s="63"/>
      <c r="IG119" s="63"/>
      <c r="IH119" s="63"/>
      <c r="II119" s="63"/>
      <c r="IJ119" s="63"/>
      <c r="IK119" s="63"/>
      <c r="IL119" s="63"/>
      <c r="IM119" s="63"/>
      <c r="IN119" s="63"/>
      <c r="IO119" s="63"/>
      <c r="IP119" s="63"/>
      <c r="IQ119" s="63"/>
      <c r="IR119" s="63"/>
      <c r="IS119" s="63"/>
      <c r="IT119" s="63"/>
      <c r="IU119" s="63"/>
      <c r="IV119" s="63"/>
      <c r="IW119" s="63"/>
      <c r="IX119" s="63"/>
      <c r="IY119" s="63"/>
      <c r="IZ119" s="63"/>
      <c r="JA119" s="63"/>
      <c r="JB119" s="63"/>
      <c r="JC119" s="63"/>
      <c r="JD119" s="63"/>
      <c r="JE119" s="63"/>
    </row>
    <row r="120" spans="1:265" x14ac:dyDescent="0.15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  <c r="BL120" s="63"/>
      <c r="BM120" s="63"/>
      <c r="BN120" s="63"/>
      <c r="BO120" s="63"/>
      <c r="BP120" s="63"/>
      <c r="BQ120" s="63"/>
      <c r="BR120" s="63"/>
      <c r="BS120" s="63"/>
      <c r="BT120" s="63"/>
      <c r="BU120" s="63"/>
      <c r="BV120" s="63"/>
      <c r="BW120" s="63"/>
      <c r="BX120" s="63"/>
      <c r="BY120" s="63"/>
      <c r="BZ120" s="63"/>
      <c r="CA120" s="63"/>
      <c r="CB120" s="63"/>
      <c r="CC120" s="63"/>
      <c r="CD120" s="63"/>
      <c r="CE120" s="63"/>
      <c r="CF120" s="63"/>
      <c r="CG120" s="63"/>
      <c r="CH120" s="63"/>
      <c r="CI120" s="63"/>
      <c r="CJ120" s="63"/>
      <c r="CK120" s="63"/>
      <c r="CL120" s="63"/>
      <c r="CM120" s="63"/>
      <c r="CN120" s="63"/>
      <c r="CO120" s="63"/>
      <c r="CP120" s="63"/>
      <c r="CQ120" s="63"/>
      <c r="CR120" s="63"/>
      <c r="CS120" s="63"/>
      <c r="CT120" s="63"/>
      <c r="CU120" s="63"/>
      <c r="CV120" s="63"/>
      <c r="CW120" s="63"/>
      <c r="CX120" s="63"/>
      <c r="CY120" s="63"/>
      <c r="CZ120" s="63"/>
      <c r="DA120" s="63"/>
      <c r="DB120" s="63"/>
      <c r="DC120" s="63"/>
      <c r="DD120" s="63"/>
      <c r="DE120" s="63"/>
      <c r="DF120" s="63"/>
      <c r="DG120" s="63"/>
      <c r="DH120" s="63"/>
      <c r="DI120" s="63"/>
      <c r="DJ120" s="63"/>
      <c r="DK120" s="63"/>
      <c r="DL120" s="63"/>
      <c r="DM120" s="63"/>
      <c r="DN120" s="63"/>
      <c r="DO120" s="63"/>
      <c r="DP120" s="63"/>
      <c r="DQ120" s="63"/>
      <c r="DR120" s="63"/>
      <c r="DS120" s="63"/>
      <c r="DT120" s="63"/>
      <c r="DU120" s="63"/>
      <c r="DV120" s="63"/>
      <c r="DW120" s="63"/>
      <c r="DX120" s="63"/>
      <c r="DY120" s="63"/>
      <c r="DZ120" s="63"/>
      <c r="EA120" s="63"/>
      <c r="EB120" s="63"/>
      <c r="EC120" s="63"/>
      <c r="ED120" s="63"/>
      <c r="EE120" s="63"/>
      <c r="EF120" s="63"/>
      <c r="EG120" s="63"/>
      <c r="EH120" s="63"/>
      <c r="EI120" s="63"/>
      <c r="EJ120" s="63"/>
      <c r="EK120" s="63"/>
      <c r="EL120" s="63"/>
      <c r="EM120" s="63"/>
      <c r="EN120" s="63"/>
      <c r="EO120" s="63"/>
      <c r="EP120" s="63"/>
      <c r="EQ120" s="63"/>
      <c r="ER120" s="63"/>
      <c r="ES120" s="63"/>
      <c r="ET120" s="63"/>
      <c r="EU120" s="63"/>
      <c r="EV120" s="63"/>
      <c r="EW120" s="63"/>
      <c r="EX120" s="63"/>
      <c r="EY120" s="63"/>
      <c r="EZ120" s="63"/>
      <c r="FA120" s="63"/>
      <c r="FB120" s="63"/>
      <c r="FC120" s="63"/>
      <c r="FD120" s="63"/>
      <c r="FE120" s="63"/>
      <c r="FF120" s="63"/>
      <c r="FG120" s="63"/>
      <c r="FH120" s="63"/>
      <c r="FI120" s="63"/>
      <c r="FJ120" s="63"/>
      <c r="FK120" s="63"/>
      <c r="FL120" s="63"/>
      <c r="FM120" s="63"/>
      <c r="FN120" s="63"/>
      <c r="FO120" s="63"/>
      <c r="FP120" s="63"/>
      <c r="FQ120" s="63"/>
      <c r="FR120" s="63"/>
      <c r="FS120" s="63"/>
      <c r="FT120" s="63"/>
      <c r="FU120" s="63"/>
      <c r="FV120" s="63"/>
      <c r="FW120" s="63"/>
      <c r="FX120" s="63"/>
      <c r="FY120" s="63"/>
      <c r="FZ120" s="63"/>
      <c r="GA120" s="63"/>
      <c r="GB120" s="63"/>
      <c r="GC120" s="63"/>
      <c r="GD120" s="63"/>
      <c r="GE120" s="63"/>
      <c r="GF120" s="63"/>
      <c r="GG120" s="63"/>
      <c r="GH120" s="63"/>
      <c r="GI120" s="63"/>
      <c r="GJ120" s="63"/>
      <c r="GK120" s="63"/>
      <c r="GL120" s="63"/>
      <c r="GM120" s="63"/>
      <c r="GN120" s="63"/>
      <c r="GO120" s="63"/>
      <c r="GP120" s="63"/>
      <c r="GQ120" s="63"/>
      <c r="GR120" s="63"/>
      <c r="GS120" s="63"/>
      <c r="GT120" s="63"/>
      <c r="GU120" s="63"/>
      <c r="GV120" s="63"/>
      <c r="GW120" s="63"/>
      <c r="GX120" s="63"/>
      <c r="GY120" s="63"/>
      <c r="GZ120" s="63"/>
      <c r="HA120" s="63"/>
      <c r="HB120" s="63"/>
      <c r="HC120" s="63"/>
      <c r="HD120" s="63"/>
      <c r="HE120" s="63"/>
      <c r="HF120" s="63"/>
      <c r="HG120" s="63"/>
      <c r="HH120" s="63"/>
      <c r="HI120" s="63"/>
      <c r="HJ120" s="63"/>
      <c r="HK120" s="63"/>
      <c r="HL120" s="63"/>
      <c r="HM120" s="63"/>
      <c r="HN120" s="63"/>
      <c r="HO120" s="63"/>
      <c r="HP120" s="63"/>
      <c r="HQ120" s="63"/>
      <c r="HR120" s="63"/>
      <c r="HS120" s="63"/>
      <c r="HT120" s="63"/>
      <c r="HU120" s="63"/>
      <c r="HV120" s="63"/>
      <c r="HW120" s="63"/>
      <c r="HX120" s="63"/>
      <c r="HY120" s="63"/>
      <c r="HZ120" s="63"/>
      <c r="IA120" s="63"/>
      <c r="IB120" s="63"/>
      <c r="IC120" s="63"/>
      <c r="ID120" s="63"/>
      <c r="IE120" s="63"/>
      <c r="IF120" s="63"/>
      <c r="IG120" s="63"/>
      <c r="IH120" s="63"/>
      <c r="II120" s="63"/>
      <c r="IJ120" s="63"/>
      <c r="IK120" s="63"/>
      <c r="IL120" s="63"/>
      <c r="IM120" s="63"/>
      <c r="IN120" s="63"/>
      <c r="IO120" s="63"/>
      <c r="IP120" s="63"/>
      <c r="IQ120" s="63"/>
      <c r="IR120" s="63"/>
      <c r="IS120" s="63"/>
      <c r="IT120" s="63"/>
      <c r="IU120" s="63"/>
      <c r="IV120" s="63"/>
      <c r="IW120" s="63"/>
      <c r="IX120" s="63"/>
      <c r="IY120" s="63"/>
      <c r="IZ120" s="63"/>
      <c r="JA120" s="63"/>
      <c r="JB120" s="63"/>
      <c r="JC120" s="63"/>
      <c r="JD120" s="63"/>
      <c r="JE120" s="63"/>
    </row>
    <row r="121" spans="1:265" x14ac:dyDescent="0.15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  <c r="BL121" s="63"/>
      <c r="BM121" s="63"/>
      <c r="BN121" s="63"/>
      <c r="BO121" s="63"/>
      <c r="BP121" s="63"/>
      <c r="BQ121" s="63"/>
      <c r="BR121" s="63"/>
      <c r="BS121" s="63"/>
      <c r="BT121" s="63"/>
      <c r="BU121" s="63"/>
      <c r="BV121" s="63"/>
      <c r="BW121" s="63"/>
      <c r="BX121" s="63"/>
      <c r="BY121" s="63"/>
      <c r="BZ121" s="63"/>
      <c r="CA121" s="63"/>
      <c r="CB121" s="63"/>
      <c r="CC121" s="63"/>
      <c r="CD121" s="63"/>
      <c r="CE121" s="63"/>
      <c r="CF121" s="63"/>
      <c r="CG121" s="63"/>
      <c r="CH121" s="63"/>
      <c r="CI121" s="63"/>
      <c r="CJ121" s="63"/>
      <c r="CK121" s="63"/>
      <c r="CL121" s="63"/>
      <c r="CM121" s="63"/>
      <c r="CN121" s="63"/>
      <c r="CO121" s="63"/>
      <c r="CP121" s="63"/>
      <c r="CQ121" s="63"/>
      <c r="CR121" s="63"/>
      <c r="CS121" s="63"/>
      <c r="CT121" s="63"/>
      <c r="CU121" s="63"/>
      <c r="CV121" s="63"/>
      <c r="CW121" s="63"/>
      <c r="CX121" s="63"/>
      <c r="CY121" s="63"/>
      <c r="CZ121" s="63"/>
      <c r="DA121" s="63"/>
      <c r="DB121" s="63"/>
      <c r="DC121" s="63"/>
      <c r="DD121" s="63"/>
      <c r="DE121" s="63"/>
      <c r="DF121" s="63"/>
      <c r="DG121" s="63"/>
      <c r="DH121" s="63"/>
      <c r="DI121" s="63"/>
      <c r="DJ121" s="63"/>
      <c r="DK121" s="63"/>
      <c r="DL121" s="63"/>
      <c r="DM121" s="63"/>
      <c r="DN121" s="63"/>
      <c r="DO121" s="63"/>
      <c r="DP121" s="63"/>
      <c r="DQ121" s="63"/>
      <c r="DR121" s="63"/>
      <c r="DS121" s="63"/>
      <c r="DT121" s="63"/>
      <c r="DU121" s="63"/>
      <c r="DV121" s="63"/>
      <c r="DW121" s="63"/>
      <c r="DX121" s="63"/>
      <c r="DY121" s="63"/>
      <c r="DZ121" s="63"/>
      <c r="EA121" s="63"/>
      <c r="EB121" s="63"/>
      <c r="EC121" s="63"/>
      <c r="ED121" s="63"/>
      <c r="EE121" s="63"/>
      <c r="EF121" s="63"/>
      <c r="EG121" s="63"/>
      <c r="EH121" s="63"/>
      <c r="EI121" s="63"/>
      <c r="EJ121" s="63"/>
      <c r="EK121" s="63"/>
      <c r="EL121" s="63"/>
      <c r="EM121" s="63"/>
      <c r="EN121" s="63"/>
      <c r="EO121" s="63"/>
      <c r="EP121" s="63"/>
      <c r="EQ121" s="63"/>
      <c r="ER121" s="63"/>
      <c r="ES121" s="63"/>
      <c r="ET121" s="63"/>
      <c r="EU121" s="63"/>
      <c r="EV121" s="63"/>
      <c r="EW121" s="63"/>
      <c r="EX121" s="63"/>
      <c r="EY121" s="63"/>
      <c r="EZ121" s="63"/>
      <c r="FA121" s="63"/>
      <c r="FB121" s="63"/>
      <c r="FC121" s="63"/>
      <c r="FD121" s="63"/>
      <c r="FE121" s="63"/>
      <c r="FF121" s="63"/>
      <c r="FG121" s="63"/>
      <c r="FH121" s="63"/>
      <c r="FI121" s="63"/>
      <c r="FJ121" s="63"/>
      <c r="FK121" s="63"/>
      <c r="FL121" s="63"/>
      <c r="FM121" s="63"/>
      <c r="FN121" s="63"/>
      <c r="FO121" s="63"/>
      <c r="FP121" s="63"/>
      <c r="FQ121" s="63"/>
      <c r="FR121" s="63"/>
      <c r="FS121" s="63"/>
      <c r="FT121" s="63"/>
      <c r="FU121" s="63"/>
      <c r="FV121" s="63"/>
      <c r="FW121" s="63"/>
      <c r="FX121" s="63"/>
      <c r="FY121" s="63"/>
      <c r="FZ121" s="63"/>
      <c r="GA121" s="63"/>
      <c r="GB121" s="63"/>
      <c r="GC121" s="63"/>
      <c r="GD121" s="63"/>
      <c r="GE121" s="63"/>
      <c r="GF121" s="63"/>
      <c r="GG121" s="63"/>
      <c r="GH121" s="63"/>
      <c r="GI121" s="63"/>
      <c r="GJ121" s="63"/>
      <c r="GK121" s="63"/>
      <c r="GL121" s="63"/>
      <c r="GM121" s="63"/>
      <c r="GN121" s="63"/>
      <c r="GO121" s="63"/>
      <c r="GP121" s="63"/>
      <c r="GQ121" s="63"/>
      <c r="GR121" s="63"/>
      <c r="GS121" s="63"/>
      <c r="GT121" s="63"/>
      <c r="GU121" s="63"/>
      <c r="GV121" s="63"/>
      <c r="GW121" s="63"/>
      <c r="GX121" s="63"/>
      <c r="GY121" s="63"/>
      <c r="GZ121" s="63"/>
      <c r="HA121" s="63"/>
      <c r="HB121" s="63"/>
      <c r="HC121" s="63"/>
      <c r="HD121" s="63"/>
      <c r="HE121" s="63"/>
      <c r="HF121" s="63"/>
      <c r="HG121" s="63"/>
      <c r="HH121" s="63"/>
      <c r="HI121" s="63"/>
      <c r="HJ121" s="63"/>
      <c r="HK121" s="63"/>
      <c r="HL121" s="63"/>
      <c r="HM121" s="63"/>
      <c r="HN121" s="63"/>
      <c r="HO121" s="63"/>
      <c r="HP121" s="63"/>
      <c r="HQ121" s="63"/>
      <c r="HR121" s="63"/>
      <c r="HS121" s="63"/>
      <c r="HT121" s="63"/>
      <c r="HU121" s="63"/>
      <c r="HV121" s="63"/>
      <c r="HW121" s="63"/>
      <c r="HX121" s="63"/>
      <c r="HY121" s="63"/>
      <c r="HZ121" s="63"/>
      <c r="IA121" s="63"/>
      <c r="IB121" s="63"/>
      <c r="IC121" s="63"/>
      <c r="ID121" s="63"/>
      <c r="IE121" s="63"/>
      <c r="IF121" s="63"/>
      <c r="IG121" s="63"/>
      <c r="IH121" s="63"/>
      <c r="II121" s="63"/>
      <c r="IJ121" s="63"/>
      <c r="IK121" s="63"/>
      <c r="IL121" s="63"/>
      <c r="IM121" s="63"/>
      <c r="IN121" s="63"/>
      <c r="IO121" s="63"/>
      <c r="IP121" s="63"/>
      <c r="IQ121" s="63"/>
      <c r="IR121" s="63"/>
      <c r="IS121" s="63"/>
      <c r="IT121" s="63"/>
      <c r="IU121" s="63"/>
      <c r="IV121" s="63"/>
      <c r="IW121" s="63"/>
      <c r="IX121" s="63"/>
      <c r="IY121" s="63"/>
      <c r="IZ121" s="63"/>
      <c r="JA121" s="63"/>
      <c r="JB121" s="63"/>
      <c r="JC121" s="63"/>
      <c r="JD121" s="63"/>
      <c r="JE121" s="63"/>
    </row>
    <row r="122" spans="1:265" x14ac:dyDescent="0.15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  <c r="CA122" s="63"/>
      <c r="CB122" s="63"/>
      <c r="CC122" s="63"/>
      <c r="CD122" s="63"/>
      <c r="CE122" s="63"/>
      <c r="CF122" s="63"/>
      <c r="CG122" s="63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3"/>
      <c r="DB122" s="63"/>
      <c r="DC122" s="63"/>
      <c r="DD122" s="63"/>
      <c r="DE122" s="63"/>
      <c r="DF122" s="63"/>
      <c r="DG122" s="63"/>
      <c r="DH122" s="63"/>
      <c r="DI122" s="63"/>
      <c r="DJ122" s="63"/>
      <c r="DK122" s="63"/>
      <c r="DL122" s="63"/>
      <c r="DM122" s="63"/>
      <c r="DN122" s="63"/>
      <c r="DO122" s="63"/>
      <c r="DP122" s="63"/>
      <c r="DQ122" s="63"/>
      <c r="DR122" s="63"/>
      <c r="DS122" s="63"/>
      <c r="DT122" s="63"/>
      <c r="DU122" s="63"/>
      <c r="DV122" s="63"/>
      <c r="DW122" s="63"/>
      <c r="DX122" s="63"/>
      <c r="DY122" s="63"/>
      <c r="DZ122" s="63"/>
      <c r="EA122" s="63"/>
      <c r="EB122" s="63"/>
      <c r="EC122" s="63"/>
      <c r="ED122" s="63"/>
      <c r="EE122" s="63"/>
      <c r="EF122" s="63"/>
      <c r="EG122" s="63"/>
      <c r="EH122" s="63"/>
      <c r="EI122" s="63"/>
      <c r="EJ122" s="63"/>
      <c r="EK122" s="63"/>
      <c r="EL122" s="63"/>
      <c r="EM122" s="63"/>
      <c r="EN122" s="63"/>
      <c r="EO122" s="63"/>
      <c r="EP122" s="63"/>
      <c r="EQ122" s="63"/>
      <c r="ER122" s="63"/>
      <c r="ES122" s="63"/>
      <c r="ET122" s="63"/>
      <c r="EU122" s="63"/>
      <c r="EV122" s="63"/>
      <c r="EW122" s="63"/>
      <c r="EX122" s="63"/>
      <c r="EY122" s="63"/>
      <c r="EZ122" s="63"/>
      <c r="FA122" s="63"/>
      <c r="FB122" s="63"/>
      <c r="FC122" s="63"/>
      <c r="FD122" s="63"/>
      <c r="FE122" s="63"/>
      <c r="FF122" s="63"/>
      <c r="FG122" s="63"/>
      <c r="FH122" s="63"/>
      <c r="FI122" s="63"/>
      <c r="FJ122" s="63"/>
      <c r="FK122" s="63"/>
      <c r="FL122" s="63"/>
      <c r="FM122" s="63"/>
      <c r="FN122" s="63"/>
      <c r="FO122" s="63"/>
      <c r="FP122" s="63"/>
      <c r="FQ122" s="63"/>
      <c r="FR122" s="63"/>
      <c r="FS122" s="63"/>
      <c r="FT122" s="63"/>
      <c r="FU122" s="63"/>
      <c r="FV122" s="63"/>
      <c r="FW122" s="63"/>
      <c r="FX122" s="63"/>
      <c r="FY122" s="63"/>
      <c r="FZ122" s="63"/>
      <c r="GA122" s="63"/>
      <c r="GB122" s="63"/>
      <c r="GC122" s="63"/>
      <c r="GD122" s="63"/>
      <c r="GE122" s="63"/>
      <c r="GF122" s="63"/>
      <c r="GG122" s="63"/>
      <c r="GH122" s="63"/>
      <c r="GI122" s="63"/>
      <c r="GJ122" s="63"/>
      <c r="GK122" s="63"/>
      <c r="GL122" s="63"/>
      <c r="GM122" s="63"/>
      <c r="GN122" s="63"/>
      <c r="GO122" s="63"/>
      <c r="GP122" s="63"/>
      <c r="GQ122" s="63"/>
      <c r="GR122" s="63"/>
      <c r="GS122" s="63"/>
      <c r="GT122" s="63"/>
      <c r="GU122" s="63"/>
      <c r="GV122" s="63"/>
      <c r="GW122" s="63"/>
      <c r="GX122" s="63"/>
      <c r="GY122" s="63"/>
      <c r="GZ122" s="63"/>
      <c r="HA122" s="63"/>
      <c r="HB122" s="63"/>
      <c r="HC122" s="63"/>
      <c r="HD122" s="63"/>
      <c r="HE122" s="63"/>
      <c r="HF122" s="63"/>
      <c r="HG122" s="63"/>
      <c r="HH122" s="63"/>
      <c r="HI122" s="63"/>
      <c r="HJ122" s="63"/>
      <c r="HK122" s="63"/>
      <c r="HL122" s="63"/>
      <c r="HM122" s="63"/>
      <c r="HN122" s="63"/>
      <c r="HO122" s="63"/>
      <c r="HP122" s="63"/>
      <c r="HQ122" s="63"/>
      <c r="HR122" s="63"/>
      <c r="HS122" s="63"/>
      <c r="HT122" s="63"/>
      <c r="HU122" s="63"/>
      <c r="HV122" s="63"/>
      <c r="HW122" s="63"/>
      <c r="HX122" s="63"/>
      <c r="HY122" s="63"/>
      <c r="HZ122" s="63"/>
      <c r="IA122" s="63"/>
      <c r="IB122" s="63"/>
      <c r="IC122" s="63"/>
      <c r="ID122" s="63"/>
      <c r="IE122" s="63"/>
      <c r="IF122" s="63"/>
      <c r="IG122" s="63"/>
      <c r="IH122" s="63"/>
      <c r="II122" s="63"/>
      <c r="IJ122" s="63"/>
      <c r="IK122" s="63"/>
      <c r="IL122" s="63"/>
      <c r="IM122" s="63"/>
      <c r="IN122" s="63"/>
      <c r="IO122" s="63"/>
      <c r="IP122" s="63"/>
      <c r="IQ122" s="63"/>
      <c r="IR122" s="63"/>
      <c r="IS122" s="63"/>
      <c r="IT122" s="63"/>
      <c r="IU122" s="63"/>
      <c r="IV122" s="63"/>
      <c r="IW122" s="63"/>
      <c r="IX122" s="63"/>
      <c r="IY122" s="63"/>
      <c r="IZ122" s="63"/>
      <c r="JA122" s="63"/>
      <c r="JB122" s="63"/>
      <c r="JC122" s="63"/>
      <c r="JD122" s="63"/>
      <c r="JE122" s="63"/>
    </row>
    <row r="123" spans="1:265" x14ac:dyDescent="0.15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3"/>
      <c r="DB123" s="63"/>
      <c r="DC123" s="63"/>
      <c r="DD123" s="63"/>
      <c r="DE123" s="63"/>
      <c r="DF123" s="63"/>
      <c r="DG123" s="63"/>
      <c r="DH123" s="63"/>
      <c r="DI123" s="63"/>
      <c r="DJ123" s="63"/>
      <c r="DK123" s="63"/>
      <c r="DL123" s="63"/>
      <c r="DM123" s="63"/>
      <c r="DN123" s="63"/>
      <c r="DO123" s="63"/>
      <c r="DP123" s="63"/>
      <c r="DQ123" s="63"/>
      <c r="DR123" s="63"/>
      <c r="DS123" s="63"/>
      <c r="DT123" s="63"/>
      <c r="DU123" s="63"/>
      <c r="DV123" s="63"/>
      <c r="DW123" s="63"/>
      <c r="DX123" s="63"/>
      <c r="DY123" s="63"/>
      <c r="DZ123" s="63"/>
      <c r="EA123" s="63"/>
      <c r="EB123" s="63"/>
      <c r="EC123" s="63"/>
      <c r="ED123" s="63"/>
      <c r="EE123" s="63"/>
      <c r="EF123" s="63"/>
      <c r="EG123" s="63"/>
      <c r="EH123" s="63"/>
      <c r="EI123" s="63"/>
      <c r="EJ123" s="63"/>
      <c r="EK123" s="63"/>
      <c r="EL123" s="63"/>
      <c r="EM123" s="63"/>
      <c r="EN123" s="63"/>
      <c r="EO123" s="63"/>
      <c r="EP123" s="63"/>
      <c r="EQ123" s="63"/>
      <c r="ER123" s="63"/>
      <c r="ES123" s="63"/>
      <c r="ET123" s="63"/>
      <c r="EU123" s="63"/>
      <c r="EV123" s="63"/>
      <c r="EW123" s="63"/>
      <c r="EX123" s="63"/>
      <c r="EY123" s="63"/>
      <c r="EZ123" s="63"/>
      <c r="FA123" s="63"/>
      <c r="FB123" s="63"/>
      <c r="FC123" s="63"/>
      <c r="FD123" s="63"/>
      <c r="FE123" s="63"/>
      <c r="FF123" s="63"/>
      <c r="FG123" s="63"/>
      <c r="FH123" s="63"/>
      <c r="FI123" s="63"/>
      <c r="FJ123" s="63"/>
      <c r="FK123" s="63"/>
      <c r="FL123" s="63"/>
      <c r="FM123" s="63"/>
      <c r="FN123" s="63"/>
      <c r="FO123" s="63"/>
      <c r="FP123" s="63"/>
      <c r="FQ123" s="63"/>
      <c r="FR123" s="63"/>
      <c r="FS123" s="63"/>
      <c r="FT123" s="63"/>
      <c r="FU123" s="63"/>
      <c r="FV123" s="63"/>
      <c r="FW123" s="63"/>
      <c r="FX123" s="63"/>
      <c r="FY123" s="63"/>
      <c r="FZ123" s="63"/>
      <c r="GA123" s="63"/>
      <c r="GB123" s="63"/>
      <c r="GC123" s="63"/>
      <c r="GD123" s="63"/>
      <c r="GE123" s="63"/>
      <c r="GF123" s="63"/>
      <c r="GG123" s="63"/>
      <c r="GH123" s="63"/>
      <c r="GI123" s="63"/>
      <c r="GJ123" s="63"/>
      <c r="GK123" s="63"/>
      <c r="GL123" s="63"/>
      <c r="GM123" s="63"/>
      <c r="GN123" s="63"/>
      <c r="GO123" s="63"/>
      <c r="GP123" s="63"/>
      <c r="GQ123" s="63"/>
      <c r="GR123" s="63"/>
      <c r="GS123" s="63"/>
      <c r="GT123" s="63"/>
      <c r="GU123" s="63"/>
      <c r="GV123" s="63"/>
      <c r="GW123" s="63"/>
      <c r="GX123" s="63"/>
      <c r="GY123" s="63"/>
      <c r="GZ123" s="63"/>
      <c r="HA123" s="63"/>
      <c r="HB123" s="63"/>
      <c r="HC123" s="63"/>
      <c r="HD123" s="63"/>
      <c r="HE123" s="63"/>
      <c r="HF123" s="63"/>
      <c r="HG123" s="63"/>
      <c r="HH123" s="63"/>
      <c r="HI123" s="63"/>
      <c r="HJ123" s="63"/>
      <c r="HK123" s="63"/>
      <c r="HL123" s="63"/>
      <c r="HM123" s="63"/>
      <c r="HN123" s="63"/>
      <c r="HO123" s="63"/>
      <c r="HP123" s="63"/>
      <c r="HQ123" s="63"/>
      <c r="HR123" s="63"/>
      <c r="HS123" s="63"/>
      <c r="HT123" s="63"/>
      <c r="HU123" s="63"/>
      <c r="HV123" s="63"/>
      <c r="HW123" s="63"/>
      <c r="HX123" s="63"/>
      <c r="HY123" s="63"/>
      <c r="HZ123" s="63"/>
      <c r="IA123" s="63"/>
      <c r="IB123" s="63"/>
      <c r="IC123" s="63"/>
      <c r="ID123" s="63"/>
      <c r="IE123" s="63"/>
      <c r="IF123" s="63"/>
      <c r="IG123" s="63"/>
      <c r="IH123" s="63"/>
      <c r="II123" s="63"/>
      <c r="IJ123" s="63"/>
      <c r="IK123" s="63"/>
      <c r="IL123" s="63"/>
      <c r="IM123" s="63"/>
      <c r="IN123" s="63"/>
      <c r="IO123" s="63"/>
      <c r="IP123" s="63"/>
      <c r="IQ123" s="63"/>
      <c r="IR123" s="63"/>
      <c r="IS123" s="63"/>
      <c r="IT123" s="63"/>
      <c r="IU123" s="63"/>
      <c r="IV123" s="63"/>
      <c r="IW123" s="63"/>
      <c r="IX123" s="63"/>
      <c r="IY123" s="63"/>
      <c r="IZ123" s="63"/>
      <c r="JA123" s="63"/>
      <c r="JB123" s="63"/>
      <c r="JC123" s="63"/>
      <c r="JD123" s="63"/>
      <c r="JE123" s="63"/>
    </row>
    <row r="124" spans="1:265" x14ac:dyDescent="0.15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  <c r="BW124" s="63"/>
      <c r="BX124" s="63"/>
      <c r="BY124" s="63"/>
      <c r="BZ124" s="63"/>
      <c r="CA124" s="63"/>
      <c r="CB124" s="63"/>
      <c r="CC124" s="63"/>
      <c r="CD124" s="63"/>
      <c r="CE124" s="63"/>
      <c r="CF124" s="63"/>
      <c r="CG124" s="63"/>
      <c r="CH124" s="63"/>
      <c r="CI124" s="63"/>
      <c r="CJ124" s="63"/>
      <c r="CK124" s="63"/>
      <c r="CL124" s="63"/>
      <c r="CM124" s="63"/>
      <c r="CN124" s="63"/>
      <c r="CO124" s="63"/>
      <c r="CP124" s="63"/>
      <c r="CQ124" s="63"/>
      <c r="CR124" s="63"/>
      <c r="CS124" s="63"/>
      <c r="CT124" s="63"/>
      <c r="CU124" s="63"/>
      <c r="CV124" s="63"/>
      <c r="CW124" s="63"/>
      <c r="CX124" s="63"/>
      <c r="CY124" s="63"/>
      <c r="CZ124" s="63"/>
      <c r="DA124" s="63"/>
      <c r="DB124" s="63"/>
      <c r="DC124" s="63"/>
      <c r="DD124" s="63"/>
      <c r="DE124" s="63"/>
      <c r="DF124" s="63"/>
      <c r="DG124" s="63"/>
      <c r="DH124" s="63"/>
      <c r="DI124" s="63"/>
      <c r="DJ124" s="63"/>
      <c r="DK124" s="63"/>
      <c r="DL124" s="63"/>
      <c r="DM124" s="63"/>
      <c r="DN124" s="63"/>
      <c r="DO124" s="63"/>
      <c r="DP124" s="63"/>
      <c r="DQ124" s="63"/>
      <c r="DR124" s="63"/>
      <c r="DS124" s="63"/>
      <c r="DT124" s="63"/>
      <c r="DU124" s="63"/>
      <c r="DV124" s="63"/>
      <c r="DW124" s="63"/>
      <c r="DX124" s="63"/>
      <c r="DY124" s="63"/>
      <c r="DZ124" s="63"/>
      <c r="EA124" s="63"/>
      <c r="EB124" s="63"/>
      <c r="EC124" s="63"/>
      <c r="ED124" s="63"/>
      <c r="EE124" s="63"/>
      <c r="EF124" s="63"/>
      <c r="EG124" s="63"/>
      <c r="EH124" s="63"/>
      <c r="EI124" s="63"/>
      <c r="EJ124" s="63"/>
      <c r="EK124" s="63"/>
      <c r="EL124" s="63"/>
      <c r="EM124" s="63"/>
      <c r="EN124" s="63"/>
      <c r="EO124" s="63"/>
      <c r="EP124" s="63"/>
      <c r="EQ124" s="63"/>
      <c r="ER124" s="63"/>
      <c r="ES124" s="63"/>
      <c r="ET124" s="63"/>
      <c r="EU124" s="63"/>
      <c r="EV124" s="63"/>
      <c r="EW124" s="63"/>
      <c r="EX124" s="63"/>
      <c r="EY124" s="63"/>
      <c r="EZ124" s="63"/>
      <c r="FA124" s="63"/>
      <c r="FB124" s="63"/>
      <c r="FC124" s="63"/>
      <c r="FD124" s="63"/>
      <c r="FE124" s="63"/>
      <c r="FF124" s="63"/>
      <c r="FG124" s="63"/>
      <c r="FH124" s="63"/>
      <c r="FI124" s="63"/>
      <c r="FJ124" s="63"/>
      <c r="FK124" s="63"/>
      <c r="FL124" s="63"/>
      <c r="FM124" s="63"/>
      <c r="FN124" s="63"/>
      <c r="FO124" s="63"/>
      <c r="FP124" s="63"/>
      <c r="FQ124" s="63"/>
      <c r="FR124" s="63"/>
      <c r="FS124" s="63"/>
      <c r="FT124" s="63"/>
      <c r="FU124" s="63"/>
      <c r="FV124" s="63"/>
      <c r="FW124" s="63"/>
      <c r="FX124" s="63"/>
      <c r="FY124" s="63"/>
      <c r="FZ124" s="63"/>
      <c r="GA124" s="63"/>
      <c r="GB124" s="63"/>
      <c r="GC124" s="63"/>
      <c r="GD124" s="63"/>
      <c r="GE124" s="63"/>
      <c r="GF124" s="63"/>
      <c r="GG124" s="63"/>
      <c r="GH124" s="63"/>
      <c r="GI124" s="63"/>
      <c r="GJ124" s="63"/>
      <c r="GK124" s="63"/>
      <c r="GL124" s="63"/>
      <c r="GM124" s="63"/>
      <c r="GN124" s="63"/>
      <c r="GO124" s="63"/>
      <c r="GP124" s="63"/>
      <c r="GQ124" s="63"/>
      <c r="GR124" s="63"/>
      <c r="GS124" s="63"/>
      <c r="GT124" s="63"/>
      <c r="GU124" s="63"/>
      <c r="GV124" s="63"/>
      <c r="GW124" s="63"/>
      <c r="GX124" s="63"/>
      <c r="GY124" s="63"/>
      <c r="GZ124" s="63"/>
      <c r="HA124" s="63"/>
      <c r="HB124" s="63"/>
      <c r="HC124" s="63"/>
      <c r="HD124" s="63"/>
      <c r="HE124" s="63"/>
      <c r="HF124" s="63"/>
      <c r="HG124" s="63"/>
      <c r="HH124" s="63"/>
      <c r="HI124" s="63"/>
      <c r="HJ124" s="63"/>
      <c r="HK124" s="63"/>
      <c r="HL124" s="63"/>
      <c r="HM124" s="63"/>
      <c r="HN124" s="63"/>
      <c r="HO124" s="63"/>
      <c r="HP124" s="63"/>
      <c r="HQ124" s="63"/>
      <c r="HR124" s="63"/>
      <c r="HS124" s="63"/>
      <c r="HT124" s="63"/>
      <c r="HU124" s="63"/>
      <c r="HV124" s="63"/>
      <c r="HW124" s="63"/>
      <c r="HX124" s="63"/>
      <c r="HY124" s="63"/>
      <c r="HZ124" s="63"/>
      <c r="IA124" s="63"/>
      <c r="IB124" s="63"/>
      <c r="IC124" s="63"/>
      <c r="ID124" s="63"/>
      <c r="IE124" s="63"/>
      <c r="IF124" s="63"/>
      <c r="IG124" s="63"/>
      <c r="IH124" s="63"/>
      <c r="II124" s="63"/>
      <c r="IJ124" s="63"/>
      <c r="IK124" s="63"/>
      <c r="IL124" s="63"/>
      <c r="IM124" s="63"/>
      <c r="IN124" s="63"/>
      <c r="IO124" s="63"/>
      <c r="IP124" s="63"/>
      <c r="IQ124" s="63"/>
      <c r="IR124" s="63"/>
      <c r="IS124" s="63"/>
      <c r="IT124" s="63"/>
      <c r="IU124" s="63"/>
      <c r="IV124" s="63"/>
      <c r="IW124" s="63"/>
      <c r="IX124" s="63"/>
      <c r="IY124" s="63"/>
      <c r="IZ124" s="63"/>
      <c r="JA124" s="63"/>
      <c r="JB124" s="63"/>
      <c r="JC124" s="63"/>
      <c r="JD124" s="63"/>
      <c r="JE124" s="63"/>
    </row>
    <row r="125" spans="1:265" x14ac:dyDescent="0.1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  <c r="BW125" s="63"/>
      <c r="BX125" s="63"/>
      <c r="BY125" s="63"/>
      <c r="BZ125" s="63"/>
      <c r="CA125" s="63"/>
      <c r="CB125" s="63"/>
      <c r="CC125" s="63"/>
      <c r="CD125" s="63"/>
      <c r="CE125" s="63"/>
      <c r="CF125" s="63"/>
      <c r="CG125" s="63"/>
      <c r="CH125" s="63"/>
      <c r="CI125" s="63"/>
      <c r="CJ125" s="63"/>
      <c r="CK125" s="63"/>
      <c r="CL125" s="63"/>
      <c r="CM125" s="63"/>
      <c r="CN125" s="63"/>
      <c r="CO125" s="63"/>
      <c r="CP125" s="63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A125" s="63"/>
      <c r="DB125" s="63"/>
      <c r="DC125" s="63"/>
      <c r="DD125" s="63"/>
      <c r="DE125" s="63"/>
      <c r="DF125" s="63"/>
      <c r="DG125" s="63"/>
      <c r="DH125" s="63"/>
      <c r="DI125" s="63"/>
      <c r="DJ125" s="63"/>
      <c r="DK125" s="63"/>
      <c r="DL125" s="63"/>
      <c r="DM125" s="63"/>
      <c r="DN125" s="63"/>
      <c r="DO125" s="63"/>
      <c r="DP125" s="63"/>
      <c r="DQ125" s="63"/>
      <c r="DR125" s="63"/>
      <c r="DS125" s="63"/>
      <c r="DT125" s="63"/>
      <c r="DU125" s="63"/>
      <c r="DV125" s="63"/>
      <c r="DW125" s="63"/>
      <c r="DX125" s="63"/>
      <c r="DY125" s="63"/>
      <c r="DZ125" s="63"/>
      <c r="EA125" s="63"/>
      <c r="EB125" s="63"/>
      <c r="EC125" s="63"/>
      <c r="ED125" s="63"/>
      <c r="EE125" s="63"/>
      <c r="EF125" s="63"/>
      <c r="EG125" s="63"/>
      <c r="EH125" s="63"/>
      <c r="EI125" s="63"/>
      <c r="EJ125" s="63"/>
      <c r="EK125" s="63"/>
      <c r="EL125" s="63"/>
      <c r="EM125" s="63"/>
      <c r="EN125" s="63"/>
      <c r="EO125" s="63"/>
      <c r="EP125" s="63"/>
      <c r="EQ125" s="63"/>
      <c r="ER125" s="63"/>
      <c r="ES125" s="63"/>
      <c r="ET125" s="63"/>
      <c r="EU125" s="63"/>
      <c r="EV125" s="63"/>
      <c r="EW125" s="63"/>
      <c r="EX125" s="63"/>
      <c r="EY125" s="63"/>
      <c r="EZ125" s="63"/>
      <c r="FA125" s="63"/>
      <c r="FB125" s="63"/>
      <c r="FC125" s="63"/>
      <c r="FD125" s="63"/>
      <c r="FE125" s="63"/>
      <c r="FF125" s="63"/>
      <c r="FG125" s="63"/>
      <c r="FH125" s="63"/>
      <c r="FI125" s="63"/>
      <c r="FJ125" s="63"/>
      <c r="FK125" s="63"/>
      <c r="FL125" s="63"/>
      <c r="FM125" s="63"/>
      <c r="FN125" s="63"/>
      <c r="FO125" s="63"/>
      <c r="FP125" s="63"/>
      <c r="FQ125" s="63"/>
      <c r="FR125" s="63"/>
      <c r="FS125" s="63"/>
      <c r="FT125" s="63"/>
      <c r="FU125" s="63"/>
      <c r="FV125" s="63"/>
      <c r="FW125" s="63"/>
      <c r="FX125" s="63"/>
      <c r="FY125" s="63"/>
      <c r="FZ125" s="63"/>
      <c r="GA125" s="63"/>
      <c r="GB125" s="63"/>
      <c r="GC125" s="63"/>
      <c r="GD125" s="63"/>
      <c r="GE125" s="63"/>
      <c r="GF125" s="63"/>
      <c r="GG125" s="63"/>
      <c r="GH125" s="63"/>
      <c r="GI125" s="63"/>
      <c r="GJ125" s="63"/>
      <c r="GK125" s="63"/>
      <c r="GL125" s="63"/>
      <c r="GM125" s="63"/>
      <c r="GN125" s="63"/>
      <c r="GO125" s="63"/>
      <c r="GP125" s="63"/>
      <c r="GQ125" s="63"/>
      <c r="GR125" s="63"/>
      <c r="GS125" s="63"/>
      <c r="GT125" s="63"/>
      <c r="GU125" s="63"/>
      <c r="GV125" s="63"/>
      <c r="GW125" s="63"/>
      <c r="GX125" s="63"/>
      <c r="GY125" s="63"/>
      <c r="GZ125" s="63"/>
      <c r="HA125" s="63"/>
      <c r="HB125" s="63"/>
      <c r="HC125" s="63"/>
      <c r="HD125" s="63"/>
      <c r="HE125" s="63"/>
      <c r="HF125" s="63"/>
      <c r="HG125" s="63"/>
      <c r="HH125" s="63"/>
      <c r="HI125" s="63"/>
      <c r="HJ125" s="63"/>
      <c r="HK125" s="63"/>
      <c r="HL125" s="63"/>
      <c r="HM125" s="63"/>
      <c r="HN125" s="63"/>
      <c r="HO125" s="63"/>
      <c r="HP125" s="63"/>
      <c r="HQ125" s="63"/>
      <c r="HR125" s="63"/>
      <c r="HS125" s="63"/>
      <c r="HT125" s="63"/>
      <c r="HU125" s="63"/>
      <c r="HV125" s="63"/>
      <c r="HW125" s="63"/>
      <c r="HX125" s="63"/>
      <c r="HY125" s="63"/>
      <c r="HZ125" s="63"/>
      <c r="IA125" s="63"/>
      <c r="IB125" s="63"/>
      <c r="IC125" s="63"/>
      <c r="ID125" s="63"/>
      <c r="IE125" s="63"/>
      <c r="IF125" s="63"/>
      <c r="IG125" s="63"/>
      <c r="IH125" s="63"/>
      <c r="II125" s="63"/>
      <c r="IJ125" s="63"/>
      <c r="IK125" s="63"/>
      <c r="IL125" s="63"/>
      <c r="IM125" s="63"/>
      <c r="IN125" s="63"/>
      <c r="IO125" s="63"/>
      <c r="IP125" s="63"/>
      <c r="IQ125" s="63"/>
      <c r="IR125" s="63"/>
      <c r="IS125" s="63"/>
      <c r="IT125" s="63"/>
      <c r="IU125" s="63"/>
      <c r="IV125" s="63"/>
      <c r="IW125" s="63"/>
      <c r="IX125" s="63"/>
      <c r="IY125" s="63"/>
      <c r="IZ125" s="63"/>
      <c r="JA125" s="63"/>
      <c r="JB125" s="63"/>
      <c r="JC125" s="63"/>
      <c r="JD125" s="63"/>
      <c r="JE125" s="63"/>
    </row>
    <row r="126" spans="1:265" x14ac:dyDescent="0.15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  <c r="BW126" s="63"/>
      <c r="BX126" s="63"/>
      <c r="BY126" s="63"/>
      <c r="BZ126" s="63"/>
      <c r="CA126" s="63"/>
      <c r="CB126" s="63"/>
      <c r="CC126" s="63"/>
      <c r="CD126" s="63"/>
      <c r="CE126" s="63"/>
      <c r="CF126" s="63"/>
      <c r="CG126" s="63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3"/>
      <c r="CW126" s="63"/>
      <c r="CX126" s="63"/>
      <c r="CY126" s="63"/>
      <c r="CZ126" s="63"/>
      <c r="DA126" s="63"/>
      <c r="DB126" s="63"/>
      <c r="DC126" s="63"/>
      <c r="DD126" s="63"/>
      <c r="DE126" s="63"/>
      <c r="DF126" s="63"/>
      <c r="DG126" s="63"/>
      <c r="DH126" s="63"/>
      <c r="DI126" s="63"/>
      <c r="DJ126" s="63"/>
      <c r="DK126" s="63"/>
      <c r="DL126" s="63"/>
      <c r="DM126" s="63"/>
      <c r="DN126" s="63"/>
      <c r="DO126" s="63"/>
      <c r="DP126" s="63"/>
      <c r="DQ126" s="63"/>
      <c r="DR126" s="63"/>
      <c r="DS126" s="63"/>
      <c r="DT126" s="63"/>
      <c r="DU126" s="63"/>
      <c r="DV126" s="63"/>
      <c r="DW126" s="63"/>
      <c r="DX126" s="63"/>
      <c r="DY126" s="63"/>
      <c r="DZ126" s="63"/>
      <c r="EA126" s="63"/>
      <c r="EB126" s="63"/>
      <c r="EC126" s="63"/>
      <c r="ED126" s="63"/>
      <c r="EE126" s="63"/>
      <c r="EF126" s="63"/>
      <c r="EG126" s="63"/>
      <c r="EH126" s="63"/>
      <c r="EI126" s="63"/>
      <c r="EJ126" s="63"/>
      <c r="EK126" s="63"/>
      <c r="EL126" s="63"/>
      <c r="EM126" s="63"/>
      <c r="EN126" s="63"/>
      <c r="EO126" s="63"/>
      <c r="EP126" s="63"/>
      <c r="EQ126" s="63"/>
      <c r="ER126" s="63"/>
      <c r="ES126" s="63"/>
      <c r="ET126" s="63"/>
      <c r="EU126" s="63"/>
      <c r="EV126" s="63"/>
      <c r="EW126" s="63"/>
      <c r="EX126" s="63"/>
      <c r="EY126" s="63"/>
      <c r="EZ126" s="63"/>
      <c r="FA126" s="63"/>
      <c r="FB126" s="63"/>
      <c r="FC126" s="63"/>
      <c r="FD126" s="63"/>
      <c r="FE126" s="63"/>
      <c r="FF126" s="63"/>
      <c r="FG126" s="63"/>
      <c r="FH126" s="63"/>
      <c r="FI126" s="63"/>
      <c r="FJ126" s="63"/>
      <c r="FK126" s="63"/>
      <c r="FL126" s="63"/>
      <c r="FM126" s="63"/>
      <c r="FN126" s="63"/>
      <c r="FO126" s="63"/>
      <c r="FP126" s="63"/>
      <c r="FQ126" s="63"/>
      <c r="FR126" s="63"/>
      <c r="FS126" s="63"/>
      <c r="FT126" s="63"/>
      <c r="FU126" s="63"/>
      <c r="FV126" s="63"/>
      <c r="FW126" s="63"/>
      <c r="FX126" s="63"/>
      <c r="FY126" s="63"/>
      <c r="FZ126" s="63"/>
      <c r="GA126" s="63"/>
      <c r="GB126" s="63"/>
      <c r="GC126" s="63"/>
      <c r="GD126" s="63"/>
      <c r="GE126" s="63"/>
      <c r="GF126" s="63"/>
      <c r="GG126" s="63"/>
      <c r="GH126" s="63"/>
      <c r="GI126" s="63"/>
      <c r="GJ126" s="63"/>
      <c r="GK126" s="63"/>
      <c r="GL126" s="63"/>
      <c r="GM126" s="63"/>
      <c r="GN126" s="63"/>
      <c r="GO126" s="63"/>
      <c r="GP126" s="63"/>
      <c r="GQ126" s="63"/>
      <c r="GR126" s="63"/>
      <c r="GS126" s="63"/>
      <c r="GT126" s="63"/>
      <c r="GU126" s="63"/>
      <c r="GV126" s="63"/>
      <c r="GW126" s="63"/>
      <c r="GX126" s="63"/>
      <c r="GY126" s="63"/>
      <c r="GZ126" s="63"/>
      <c r="HA126" s="63"/>
      <c r="HB126" s="63"/>
      <c r="HC126" s="63"/>
      <c r="HD126" s="63"/>
      <c r="HE126" s="63"/>
      <c r="HF126" s="63"/>
      <c r="HG126" s="63"/>
      <c r="HH126" s="63"/>
      <c r="HI126" s="63"/>
      <c r="HJ126" s="63"/>
      <c r="HK126" s="63"/>
      <c r="HL126" s="63"/>
      <c r="HM126" s="63"/>
      <c r="HN126" s="63"/>
      <c r="HO126" s="63"/>
      <c r="HP126" s="63"/>
      <c r="HQ126" s="63"/>
      <c r="HR126" s="63"/>
      <c r="HS126" s="63"/>
      <c r="HT126" s="63"/>
      <c r="HU126" s="63"/>
      <c r="HV126" s="63"/>
      <c r="HW126" s="63"/>
      <c r="HX126" s="63"/>
      <c r="HY126" s="63"/>
      <c r="HZ126" s="63"/>
      <c r="IA126" s="63"/>
      <c r="IB126" s="63"/>
      <c r="IC126" s="63"/>
      <c r="ID126" s="63"/>
      <c r="IE126" s="63"/>
      <c r="IF126" s="63"/>
      <c r="IG126" s="63"/>
      <c r="IH126" s="63"/>
      <c r="II126" s="63"/>
      <c r="IJ126" s="63"/>
      <c r="IK126" s="63"/>
      <c r="IL126" s="63"/>
      <c r="IM126" s="63"/>
      <c r="IN126" s="63"/>
      <c r="IO126" s="63"/>
      <c r="IP126" s="63"/>
      <c r="IQ126" s="63"/>
      <c r="IR126" s="63"/>
      <c r="IS126" s="63"/>
      <c r="IT126" s="63"/>
      <c r="IU126" s="63"/>
      <c r="IV126" s="63"/>
      <c r="IW126" s="63"/>
      <c r="IX126" s="63"/>
      <c r="IY126" s="63"/>
      <c r="IZ126" s="63"/>
      <c r="JA126" s="63"/>
      <c r="JB126" s="63"/>
      <c r="JC126" s="63"/>
      <c r="JD126" s="63"/>
      <c r="JE126" s="63"/>
    </row>
    <row r="127" spans="1:265" x14ac:dyDescent="0.15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  <c r="BW127" s="63"/>
      <c r="BX127" s="63"/>
      <c r="BY127" s="63"/>
      <c r="BZ127" s="63"/>
      <c r="CA127" s="63"/>
      <c r="CB127" s="63"/>
      <c r="CC127" s="63"/>
      <c r="CD127" s="63"/>
      <c r="CE127" s="63"/>
      <c r="CF127" s="63"/>
      <c r="CG127" s="63"/>
      <c r="CH127" s="63"/>
      <c r="CI127" s="63"/>
      <c r="CJ127" s="63"/>
      <c r="CK127" s="63"/>
      <c r="CL127" s="63"/>
      <c r="CM127" s="63"/>
      <c r="CN127" s="63"/>
      <c r="CO127" s="63"/>
      <c r="CP127" s="63"/>
      <c r="CQ127" s="63"/>
      <c r="CR127" s="63"/>
      <c r="CS127" s="63"/>
      <c r="CT127" s="63"/>
      <c r="CU127" s="63"/>
      <c r="CV127" s="63"/>
      <c r="CW127" s="63"/>
      <c r="CX127" s="63"/>
      <c r="CY127" s="63"/>
      <c r="CZ127" s="63"/>
      <c r="DA127" s="63"/>
      <c r="DB127" s="63"/>
      <c r="DC127" s="63"/>
      <c r="DD127" s="63"/>
      <c r="DE127" s="63"/>
      <c r="DF127" s="63"/>
      <c r="DG127" s="63"/>
      <c r="DH127" s="63"/>
      <c r="DI127" s="63"/>
      <c r="DJ127" s="63"/>
      <c r="DK127" s="63"/>
      <c r="DL127" s="63"/>
      <c r="DM127" s="63"/>
      <c r="DN127" s="63"/>
      <c r="DO127" s="63"/>
      <c r="DP127" s="63"/>
      <c r="DQ127" s="63"/>
      <c r="DR127" s="63"/>
      <c r="DS127" s="63"/>
      <c r="DT127" s="63"/>
      <c r="DU127" s="63"/>
      <c r="DV127" s="63"/>
      <c r="DW127" s="63"/>
      <c r="DX127" s="63"/>
      <c r="DY127" s="63"/>
      <c r="DZ127" s="63"/>
      <c r="EA127" s="63"/>
      <c r="EB127" s="63"/>
      <c r="EC127" s="63"/>
      <c r="ED127" s="63"/>
      <c r="EE127" s="63"/>
      <c r="EF127" s="63"/>
      <c r="EG127" s="63"/>
      <c r="EH127" s="63"/>
      <c r="EI127" s="63"/>
      <c r="EJ127" s="63"/>
      <c r="EK127" s="63"/>
      <c r="EL127" s="63"/>
      <c r="EM127" s="63"/>
      <c r="EN127" s="63"/>
      <c r="EO127" s="63"/>
      <c r="EP127" s="63"/>
      <c r="EQ127" s="63"/>
      <c r="ER127" s="63"/>
      <c r="ES127" s="63"/>
      <c r="ET127" s="63"/>
      <c r="EU127" s="63"/>
      <c r="EV127" s="63"/>
      <c r="EW127" s="63"/>
      <c r="EX127" s="63"/>
      <c r="EY127" s="63"/>
      <c r="EZ127" s="63"/>
      <c r="FA127" s="63"/>
      <c r="FB127" s="63"/>
      <c r="FC127" s="63"/>
      <c r="FD127" s="63"/>
      <c r="FE127" s="63"/>
      <c r="FF127" s="63"/>
      <c r="FG127" s="63"/>
      <c r="FH127" s="63"/>
      <c r="FI127" s="63"/>
      <c r="FJ127" s="63"/>
      <c r="FK127" s="63"/>
      <c r="FL127" s="63"/>
      <c r="FM127" s="63"/>
      <c r="FN127" s="63"/>
      <c r="FO127" s="63"/>
      <c r="FP127" s="63"/>
      <c r="FQ127" s="63"/>
      <c r="FR127" s="63"/>
      <c r="FS127" s="63"/>
      <c r="FT127" s="63"/>
      <c r="FU127" s="63"/>
      <c r="FV127" s="63"/>
      <c r="FW127" s="63"/>
      <c r="FX127" s="63"/>
      <c r="FY127" s="63"/>
      <c r="FZ127" s="63"/>
      <c r="GA127" s="63"/>
      <c r="GB127" s="63"/>
      <c r="GC127" s="63"/>
      <c r="GD127" s="63"/>
      <c r="GE127" s="63"/>
      <c r="GF127" s="63"/>
      <c r="GG127" s="63"/>
      <c r="GH127" s="63"/>
      <c r="GI127" s="63"/>
      <c r="GJ127" s="63"/>
      <c r="GK127" s="63"/>
      <c r="GL127" s="63"/>
      <c r="GM127" s="63"/>
      <c r="GN127" s="63"/>
      <c r="GO127" s="63"/>
      <c r="GP127" s="63"/>
      <c r="GQ127" s="63"/>
      <c r="GR127" s="63"/>
      <c r="GS127" s="63"/>
      <c r="GT127" s="63"/>
      <c r="GU127" s="63"/>
      <c r="GV127" s="63"/>
      <c r="GW127" s="63"/>
      <c r="GX127" s="63"/>
      <c r="GY127" s="63"/>
      <c r="GZ127" s="63"/>
      <c r="HA127" s="63"/>
      <c r="HB127" s="63"/>
      <c r="HC127" s="63"/>
      <c r="HD127" s="63"/>
      <c r="HE127" s="63"/>
      <c r="HF127" s="63"/>
      <c r="HG127" s="63"/>
      <c r="HH127" s="63"/>
      <c r="HI127" s="63"/>
      <c r="HJ127" s="63"/>
      <c r="HK127" s="63"/>
      <c r="HL127" s="63"/>
      <c r="HM127" s="63"/>
      <c r="HN127" s="63"/>
      <c r="HO127" s="63"/>
      <c r="HP127" s="63"/>
      <c r="HQ127" s="63"/>
      <c r="HR127" s="63"/>
      <c r="HS127" s="63"/>
      <c r="HT127" s="63"/>
      <c r="HU127" s="63"/>
      <c r="HV127" s="63"/>
      <c r="HW127" s="63"/>
      <c r="HX127" s="63"/>
      <c r="HY127" s="63"/>
      <c r="HZ127" s="63"/>
      <c r="IA127" s="63"/>
      <c r="IB127" s="63"/>
      <c r="IC127" s="63"/>
      <c r="ID127" s="63"/>
      <c r="IE127" s="63"/>
      <c r="IF127" s="63"/>
      <c r="IG127" s="63"/>
      <c r="IH127" s="63"/>
      <c r="II127" s="63"/>
      <c r="IJ127" s="63"/>
      <c r="IK127" s="63"/>
      <c r="IL127" s="63"/>
      <c r="IM127" s="63"/>
      <c r="IN127" s="63"/>
      <c r="IO127" s="63"/>
      <c r="IP127" s="63"/>
      <c r="IQ127" s="63"/>
      <c r="IR127" s="63"/>
      <c r="IS127" s="63"/>
      <c r="IT127" s="63"/>
      <c r="IU127" s="63"/>
      <c r="IV127" s="63"/>
      <c r="IW127" s="63"/>
      <c r="IX127" s="63"/>
      <c r="IY127" s="63"/>
      <c r="IZ127" s="63"/>
      <c r="JA127" s="63"/>
      <c r="JB127" s="63"/>
      <c r="JC127" s="63"/>
      <c r="JD127" s="63"/>
      <c r="JE127" s="63"/>
    </row>
    <row r="128" spans="1:265" x14ac:dyDescent="0.15">
      <c r="A128" s="63" t="s">
        <v>278</v>
      </c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  <c r="BL128" s="63"/>
      <c r="BM128" s="63"/>
      <c r="BN128" s="63"/>
      <c r="BO128" s="63"/>
      <c r="BP128" s="63"/>
      <c r="BQ128" s="63"/>
      <c r="BR128" s="63"/>
      <c r="BS128" s="63"/>
      <c r="BT128" s="63"/>
      <c r="BU128" s="63"/>
      <c r="BV128" s="63"/>
      <c r="BW128" s="63"/>
      <c r="BX128" s="63"/>
      <c r="BY128" s="63"/>
      <c r="BZ128" s="63"/>
      <c r="CA128" s="63"/>
      <c r="CB128" s="63"/>
      <c r="CC128" s="63"/>
      <c r="CD128" s="63"/>
      <c r="CE128" s="63"/>
      <c r="CF128" s="63"/>
      <c r="CG128" s="63"/>
      <c r="CH128" s="63"/>
      <c r="CI128" s="63"/>
      <c r="CJ128" s="63"/>
      <c r="CK128" s="63"/>
      <c r="CL128" s="63"/>
      <c r="CM128" s="63"/>
      <c r="CN128" s="63"/>
      <c r="CO128" s="63"/>
      <c r="CP128" s="63"/>
      <c r="CQ128" s="63"/>
      <c r="CR128" s="63"/>
      <c r="CS128" s="63"/>
      <c r="CT128" s="63"/>
      <c r="CU128" s="63"/>
      <c r="CV128" s="63"/>
      <c r="CW128" s="63"/>
      <c r="CX128" s="63"/>
      <c r="CY128" s="63"/>
      <c r="CZ128" s="63"/>
      <c r="DA128" s="63"/>
      <c r="DB128" s="63"/>
      <c r="DC128" s="63"/>
      <c r="DD128" s="63"/>
      <c r="DE128" s="63"/>
      <c r="DF128" s="63"/>
      <c r="DG128" s="63"/>
      <c r="DH128" s="63"/>
      <c r="DI128" s="63"/>
      <c r="DJ128" s="63"/>
      <c r="DK128" s="63"/>
      <c r="DL128" s="63"/>
      <c r="DM128" s="63"/>
      <c r="DN128" s="63"/>
      <c r="DO128" s="63"/>
      <c r="DP128" s="63"/>
      <c r="DQ128" s="63"/>
      <c r="DR128" s="63"/>
      <c r="DS128" s="63"/>
      <c r="DT128" s="63"/>
      <c r="DU128" s="63"/>
      <c r="DV128" s="63"/>
      <c r="DW128" s="63"/>
      <c r="DX128" s="63"/>
      <c r="DY128" s="63"/>
      <c r="DZ128" s="63"/>
      <c r="EA128" s="63"/>
      <c r="EB128" s="63"/>
      <c r="EC128" s="63"/>
      <c r="ED128" s="63"/>
      <c r="EE128" s="63"/>
      <c r="EF128" s="63"/>
      <c r="EG128" s="63"/>
      <c r="EH128" s="63"/>
      <c r="EI128" s="63"/>
      <c r="EJ128" s="63"/>
      <c r="EK128" s="63"/>
      <c r="EL128" s="63"/>
      <c r="EM128" s="63"/>
      <c r="EN128" s="63"/>
      <c r="EO128" s="63"/>
      <c r="EP128" s="63"/>
      <c r="EQ128" s="63"/>
      <c r="ER128" s="63"/>
      <c r="ES128" s="63"/>
      <c r="ET128" s="63"/>
      <c r="EU128" s="63"/>
      <c r="EV128" s="63"/>
      <c r="EW128" s="63"/>
      <c r="EX128" s="63"/>
      <c r="EY128" s="63"/>
      <c r="EZ128" s="63"/>
      <c r="FA128" s="63"/>
      <c r="FB128" s="63"/>
      <c r="FC128" s="63"/>
      <c r="FD128" s="63"/>
      <c r="FE128" s="63"/>
      <c r="FF128" s="63"/>
      <c r="FG128" s="63"/>
      <c r="FH128" s="63"/>
      <c r="FI128" s="63"/>
      <c r="FJ128" s="63"/>
      <c r="FK128" s="63"/>
      <c r="FL128" s="63"/>
      <c r="FM128" s="63"/>
      <c r="FN128" s="63"/>
      <c r="FO128" s="63"/>
      <c r="FP128" s="63"/>
      <c r="FQ128" s="63"/>
      <c r="FR128" s="63"/>
      <c r="FS128" s="63"/>
      <c r="FT128" s="63"/>
      <c r="FU128" s="63"/>
      <c r="FV128" s="63"/>
      <c r="FW128" s="63"/>
      <c r="FX128" s="63"/>
      <c r="FY128" s="63"/>
      <c r="FZ128" s="63"/>
      <c r="GA128" s="63"/>
      <c r="GB128" s="63"/>
      <c r="GC128" s="63"/>
      <c r="GD128" s="63"/>
      <c r="GE128" s="63"/>
      <c r="GF128" s="63"/>
      <c r="GG128" s="63"/>
      <c r="GH128" s="63"/>
      <c r="GI128" s="63"/>
      <c r="GJ128" s="63"/>
      <c r="GK128" s="63"/>
      <c r="GL128" s="63"/>
      <c r="GM128" s="63"/>
      <c r="GN128" s="63"/>
      <c r="GO128" s="63"/>
      <c r="GP128" s="63"/>
      <c r="GQ128" s="63"/>
      <c r="GR128" s="63"/>
      <c r="GS128" s="63"/>
      <c r="GT128" s="63"/>
      <c r="GU128" s="63"/>
      <c r="GV128" s="63"/>
      <c r="GW128" s="63"/>
      <c r="GX128" s="63"/>
      <c r="GY128" s="63"/>
      <c r="GZ128" s="63"/>
      <c r="HA128" s="63"/>
      <c r="HB128" s="63"/>
      <c r="HC128" s="63"/>
      <c r="HD128" s="63"/>
      <c r="HE128" s="63"/>
      <c r="HF128" s="63"/>
      <c r="HG128" s="63"/>
      <c r="HH128" s="63"/>
      <c r="HI128" s="63"/>
      <c r="HJ128" s="63"/>
      <c r="HK128" s="63"/>
      <c r="HL128" s="63"/>
      <c r="HM128" s="63"/>
      <c r="HN128" s="63"/>
      <c r="HO128" s="63"/>
      <c r="HP128" s="63"/>
      <c r="HQ128" s="63"/>
      <c r="HR128" s="63"/>
      <c r="HS128" s="63"/>
      <c r="HT128" s="63"/>
      <c r="HU128" s="63"/>
      <c r="HV128" s="63"/>
      <c r="HW128" s="63"/>
      <c r="HX128" s="63"/>
      <c r="HY128" s="63"/>
      <c r="HZ128" s="63"/>
      <c r="IA128" s="63"/>
      <c r="IB128" s="63"/>
      <c r="IC128" s="63"/>
      <c r="ID128" s="63"/>
      <c r="IE128" s="63"/>
      <c r="IF128" s="63"/>
      <c r="IG128" s="63"/>
      <c r="IH128" s="63"/>
      <c r="II128" s="63"/>
      <c r="IJ128" s="63"/>
      <c r="IK128" s="63"/>
      <c r="IL128" s="63"/>
      <c r="IM128" s="63"/>
      <c r="IN128" s="63"/>
      <c r="IO128" s="63"/>
      <c r="IP128" s="63"/>
      <c r="IQ128" s="63"/>
      <c r="IR128" s="63"/>
      <c r="IS128" s="63"/>
      <c r="IT128" s="63"/>
      <c r="IU128" s="63"/>
      <c r="IV128" s="63"/>
      <c r="IW128" s="63"/>
      <c r="IX128" s="63"/>
      <c r="IY128" s="63"/>
      <c r="IZ128" s="63"/>
      <c r="JA128" s="63"/>
      <c r="JB128" s="63"/>
      <c r="JC128" s="63"/>
      <c r="JD128" s="63"/>
      <c r="JE128" s="63"/>
    </row>
    <row r="129" spans="1:265" x14ac:dyDescent="0.15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63"/>
      <c r="BN129" s="63"/>
      <c r="BO129" s="63"/>
      <c r="BP129" s="63"/>
      <c r="BQ129" s="63"/>
      <c r="BR129" s="63"/>
      <c r="BS129" s="63"/>
      <c r="BT129" s="63"/>
      <c r="BU129" s="63"/>
      <c r="BV129" s="63"/>
      <c r="BW129" s="63"/>
      <c r="BX129" s="63"/>
      <c r="BY129" s="63"/>
      <c r="BZ129" s="63"/>
      <c r="CA129" s="63"/>
      <c r="CB129" s="63"/>
      <c r="CC129" s="63"/>
      <c r="CD129" s="63"/>
      <c r="CE129" s="63"/>
      <c r="CF129" s="63"/>
      <c r="CG129" s="63"/>
      <c r="CH129" s="63"/>
      <c r="CI129" s="63"/>
      <c r="CJ129" s="63"/>
      <c r="CK129" s="63"/>
      <c r="CL129" s="63"/>
      <c r="CM129" s="63"/>
      <c r="CN129" s="63"/>
      <c r="CO129" s="63"/>
      <c r="CP129" s="63"/>
      <c r="CQ129" s="63"/>
      <c r="CR129" s="63"/>
      <c r="CS129" s="63"/>
      <c r="CT129" s="63"/>
      <c r="CU129" s="63"/>
      <c r="CV129" s="63"/>
      <c r="CW129" s="63"/>
      <c r="CX129" s="63"/>
      <c r="CY129" s="63"/>
      <c r="CZ129" s="63"/>
      <c r="DA129" s="63"/>
      <c r="DB129" s="63"/>
      <c r="DC129" s="63"/>
      <c r="DD129" s="63"/>
      <c r="DE129" s="63"/>
      <c r="DF129" s="63"/>
      <c r="DG129" s="63"/>
      <c r="DH129" s="63"/>
      <c r="DI129" s="63"/>
      <c r="DJ129" s="63"/>
      <c r="DK129" s="63"/>
      <c r="DL129" s="63"/>
      <c r="DM129" s="63"/>
      <c r="DN129" s="63"/>
      <c r="DO129" s="63"/>
      <c r="DP129" s="63"/>
      <c r="DQ129" s="63"/>
      <c r="DR129" s="63"/>
      <c r="DS129" s="63"/>
      <c r="DT129" s="63"/>
      <c r="DU129" s="63"/>
      <c r="DV129" s="63"/>
      <c r="DW129" s="63"/>
      <c r="DX129" s="63"/>
      <c r="DY129" s="63"/>
      <c r="DZ129" s="63"/>
      <c r="EA129" s="63"/>
      <c r="EB129" s="63"/>
      <c r="EC129" s="63"/>
      <c r="ED129" s="63"/>
      <c r="EE129" s="63"/>
      <c r="EF129" s="63"/>
      <c r="EG129" s="63"/>
      <c r="EH129" s="63"/>
      <c r="EI129" s="63"/>
      <c r="EJ129" s="63"/>
      <c r="EK129" s="63"/>
      <c r="EL129" s="63"/>
      <c r="EM129" s="63"/>
      <c r="EN129" s="63"/>
      <c r="EO129" s="63"/>
      <c r="EP129" s="63"/>
      <c r="EQ129" s="63"/>
      <c r="ER129" s="63"/>
      <c r="ES129" s="63"/>
      <c r="ET129" s="63"/>
      <c r="EU129" s="63"/>
      <c r="EV129" s="63"/>
      <c r="EW129" s="63"/>
      <c r="EX129" s="63"/>
      <c r="EY129" s="63"/>
      <c r="EZ129" s="63"/>
      <c r="FA129" s="63"/>
      <c r="FB129" s="63"/>
      <c r="FC129" s="63"/>
      <c r="FD129" s="63"/>
      <c r="FE129" s="63"/>
      <c r="FF129" s="63"/>
      <c r="FG129" s="63"/>
      <c r="FH129" s="63"/>
      <c r="FI129" s="63"/>
      <c r="FJ129" s="63"/>
      <c r="FK129" s="63"/>
      <c r="FL129" s="63"/>
      <c r="FM129" s="63"/>
      <c r="FN129" s="63"/>
      <c r="FO129" s="63"/>
      <c r="FP129" s="63"/>
      <c r="FQ129" s="63"/>
      <c r="FR129" s="63"/>
      <c r="FS129" s="63"/>
      <c r="FT129" s="63"/>
      <c r="FU129" s="63"/>
      <c r="FV129" s="63"/>
      <c r="FW129" s="63"/>
      <c r="FX129" s="63"/>
      <c r="FY129" s="63"/>
      <c r="FZ129" s="63"/>
      <c r="GA129" s="63"/>
      <c r="GB129" s="63"/>
      <c r="GC129" s="63"/>
      <c r="GD129" s="63"/>
      <c r="GE129" s="63"/>
      <c r="GF129" s="63"/>
      <c r="GG129" s="63"/>
      <c r="GH129" s="63"/>
      <c r="GI129" s="63"/>
      <c r="GJ129" s="63"/>
      <c r="GK129" s="63"/>
      <c r="GL129" s="63"/>
      <c r="GM129" s="63"/>
      <c r="GN129" s="63"/>
      <c r="GO129" s="63"/>
      <c r="GP129" s="63"/>
      <c r="GQ129" s="63"/>
      <c r="GR129" s="63"/>
      <c r="GS129" s="63"/>
      <c r="GT129" s="63"/>
      <c r="GU129" s="63"/>
      <c r="GV129" s="63"/>
      <c r="GW129" s="63"/>
      <c r="GX129" s="63"/>
      <c r="GY129" s="63"/>
      <c r="GZ129" s="63"/>
      <c r="HA129" s="63"/>
      <c r="HB129" s="63"/>
      <c r="HC129" s="63"/>
      <c r="HD129" s="63"/>
      <c r="HE129" s="63"/>
      <c r="HF129" s="63"/>
      <c r="HG129" s="63"/>
      <c r="HH129" s="63"/>
      <c r="HI129" s="63"/>
      <c r="HJ129" s="63"/>
      <c r="HK129" s="63"/>
      <c r="HL129" s="63"/>
      <c r="HM129" s="63"/>
      <c r="HN129" s="63"/>
      <c r="HO129" s="63"/>
      <c r="HP129" s="63"/>
      <c r="HQ129" s="63"/>
      <c r="HR129" s="63"/>
      <c r="HS129" s="63"/>
      <c r="HT129" s="63"/>
      <c r="HU129" s="63"/>
      <c r="HV129" s="63"/>
      <c r="HW129" s="63"/>
      <c r="HX129" s="63"/>
      <c r="HY129" s="63"/>
      <c r="HZ129" s="63"/>
      <c r="IA129" s="63"/>
      <c r="IB129" s="63"/>
      <c r="IC129" s="63"/>
      <c r="ID129" s="63"/>
      <c r="IE129" s="63"/>
      <c r="IF129" s="63"/>
      <c r="IG129" s="63"/>
      <c r="IH129" s="63"/>
      <c r="II129" s="63"/>
      <c r="IJ129" s="63"/>
      <c r="IK129" s="63"/>
      <c r="IL129" s="63"/>
      <c r="IM129" s="63"/>
      <c r="IN129" s="63"/>
      <c r="IO129" s="63"/>
      <c r="IP129" s="63"/>
      <c r="IQ129" s="63"/>
      <c r="IR129" s="63"/>
      <c r="IS129" s="63"/>
      <c r="IT129" s="63"/>
      <c r="IU129" s="63"/>
      <c r="IV129" s="63"/>
      <c r="IW129" s="63"/>
      <c r="IX129" s="63"/>
      <c r="IY129" s="63"/>
      <c r="IZ129" s="63"/>
      <c r="JA129" s="63"/>
      <c r="JB129" s="63"/>
      <c r="JC129" s="63"/>
      <c r="JD129" s="63"/>
      <c r="JE129" s="63"/>
    </row>
    <row r="130" spans="1:265" x14ac:dyDescent="0.15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  <c r="BL130" s="63"/>
      <c r="BM130" s="63"/>
      <c r="BN130" s="63"/>
      <c r="BO130" s="63"/>
      <c r="BP130" s="63"/>
      <c r="BQ130" s="63"/>
      <c r="BR130" s="63"/>
      <c r="BS130" s="63"/>
      <c r="BT130" s="63"/>
      <c r="BU130" s="63"/>
      <c r="BV130" s="63"/>
      <c r="BW130" s="63"/>
      <c r="BX130" s="63"/>
      <c r="BY130" s="63"/>
      <c r="BZ130" s="63"/>
      <c r="CA130" s="63"/>
      <c r="CB130" s="63"/>
      <c r="CC130" s="63"/>
      <c r="CD130" s="63"/>
      <c r="CE130" s="63"/>
      <c r="CF130" s="63"/>
      <c r="CG130" s="63"/>
      <c r="CH130" s="63"/>
      <c r="CI130" s="63"/>
      <c r="CJ130" s="63"/>
      <c r="CK130" s="63"/>
      <c r="CL130" s="63"/>
      <c r="CM130" s="63"/>
      <c r="CN130" s="63"/>
      <c r="CO130" s="63"/>
      <c r="CP130" s="63"/>
      <c r="CQ130" s="63"/>
      <c r="CR130" s="63"/>
      <c r="CS130" s="63"/>
      <c r="CT130" s="63"/>
      <c r="CU130" s="63"/>
      <c r="CV130" s="63"/>
      <c r="CW130" s="63"/>
      <c r="CX130" s="63"/>
      <c r="CY130" s="63"/>
      <c r="CZ130" s="63"/>
      <c r="DA130" s="63"/>
      <c r="DB130" s="63"/>
      <c r="DC130" s="63"/>
      <c r="DD130" s="63"/>
      <c r="DE130" s="63"/>
      <c r="DF130" s="63"/>
      <c r="DG130" s="63"/>
      <c r="DH130" s="63"/>
      <c r="DI130" s="63"/>
      <c r="DJ130" s="63"/>
      <c r="DK130" s="63"/>
      <c r="DL130" s="63"/>
      <c r="DM130" s="63"/>
      <c r="DN130" s="63"/>
      <c r="DO130" s="63"/>
      <c r="DP130" s="63"/>
      <c r="DQ130" s="63"/>
      <c r="DR130" s="63"/>
      <c r="DS130" s="63"/>
      <c r="DT130" s="63"/>
      <c r="DU130" s="63"/>
      <c r="DV130" s="63"/>
      <c r="DW130" s="63"/>
      <c r="DX130" s="63"/>
      <c r="DY130" s="63"/>
      <c r="DZ130" s="63"/>
      <c r="EA130" s="63"/>
      <c r="EB130" s="63"/>
      <c r="EC130" s="63"/>
      <c r="ED130" s="63"/>
      <c r="EE130" s="63"/>
      <c r="EF130" s="63"/>
      <c r="EG130" s="63"/>
      <c r="EH130" s="63"/>
      <c r="EI130" s="63"/>
      <c r="EJ130" s="63"/>
      <c r="EK130" s="63"/>
      <c r="EL130" s="63"/>
      <c r="EM130" s="63"/>
      <c r="EN130" s="63"/>
      <c r="EO130" s="63"/>
      <c r="EP130" s="63"/>
      <c r="EQ130" s="63"/>
      <c r="ER130" s="63"/>
      <c r="ES130" s="63"/>
      <c r="ET130" s="63"/>
      <c r="EU130" s="63"/>
      <c r="EV130" s="63"/>
      <c r="EW130" s="63"/>
      <c r="EX130" s="63"/>
      <c r="EY130" s="63"/>
      <c r="EZ130" s="63"/>
      <c r="FA130" s="63"/>
      <c r="FB130" s="63"/>
      <c r="FC130" s="63"/>
      <c r="FD130" s="63"/>
      <c r="FE130" s="63"/>
      <c r="FF130" s="63"/>
      <c r="FG130" s="63"/>
      <c r="FH130" s="63"/>
      <c r="FI130" s="63"/>
      <c r="FJ130" s="63"/>
      <c r="FK130" s="63"/>
      <c r="FL130" s="63"/>
      <c r="FM130" s="63"/>
      <c r="FN130" s="63"/>
      <c r="FO130" s="63"/>
      <c r="FP130" s="63"/>
      <c r="FQ130" s="63"/>
      <c r="FR130" s="63"/>
      <c r="FS130" s="63"/>
      <c r="FT130" s="63"/>
      <c r="FU130" s="63"/>
      <c r="FV130" s="63"/>
      <c r="FW130" s="63"/>
      <c r="FX130" s="63"/>
      <c r="FY130" s="63"/>
      <c r="FZ130" s="63"/>
      <c r="GA130" s="63"/>
      <c r="GB130" s="63"/>
      <c r="GC130" s="63"/>
      <c r="GD130" s="63"/>
      <c r="GE130" s="63"/>
      <c r="GF130" s="63"/>
      <c r="GG130" s="63"/>
      <c r="GH130" s="63"/>
      <c r="GI130" s="63"/>
      <c r="GJ130" s="63"/>
      <c r="GK130" s="63"/>
      <c r="GL130" s="63"/>
      <c r="GM130" s="63"/>
      <c r="GN130" s="63"/>
      <c r="GO130" s="63"/>
      <c r="GP130" s="63"/>
      <c r="GQ130" s="63"/>
      <c r="GR130" s="63"/>
      <c r="GS130" s="63"/>
      <c r="GT130" s="63"/>
      <c r="GU130" s="63"/>
      <c r="GV130" s="63"/>
      <c r="GW130" s="63"/>
      <c r="GX130" s="63"/>
      <c r="GY130" s="63"/>
      <c r="GZ130" s="63"/>
      <c r="HA130" s="63"/>
      <c r="HB130" s="63"/>
      <c r="HC130" s="63"/>
      <c r="HD130" s="63"/>
      <c r="HE130" s="63"/>
      <c r="HF130" s="63"/>
      <c r="HG130" s="63"/>
      <c r="HH130" s="63"/>
      <c r="HI130" s="63"/>
      <c r="HJ130" s="63"/>
      <c r="HK130" s="63"/>
      <c r="HL130" s="63"/>
      <c r="HM130" s="63"/>
      <c r="HN130" s="63"/>
      <c r="HO130" s="63"/>
      <c r="HP130" s="63"/>
      <c r="HQ130" s="63"/>
      <c r="HR130" s="63"/>
      <c r="HS130" s="63"/>
      <c r="HT130" s="63"/>
      <c r="HU130" s="63"/>
      <c r="HV130" s="63"/>
      <c r="HW130" s="63"/>
      <c r="HX130" s="63"/>
      <c r="HY130" s="63"/>
      <c r="HZ130" s="63"/>
      <c r="IA130" s="63"/>
      <c r="IB130" s="63"/>
      <c r="IC130" s="63"/>
      <c r="ID130" s="63"/>
      <c r="IE130" s="63"/>
      <c r="IF130" s="63"/>
      <c r="IG130" s="63"/>
      <c r="IH130" s="63"/>
      <c r="II130" s="63"/>
      <c r="IJ130" s="63"/>
      <c r="IK130" s="63"/>
      <c r="IL130" s="63"/>
      <c r="IM130" s="63"/>
      <c r="IN130" s="63"/>
      <c r="IO130" s="63"/>
      <c r="IP130" s="63"/>
      <c r="IQ130" s="63"/>
      <c r="IR130" s="63"/>
      <c r="IS130" s="63"/>
      <c r="IT130" s="63"/>
      <c r="IU130" s="63"/>
      <c r="IV130" s="63"/>
      <c r="IW130" s="63"/>
      <c r="IX130" s="63"/>
      <c r="IY130" s="63"/>
      <c r="IZ130" s="63"/>
      <c r="JA130" s="63"/>
      <c r="JB130" s="63"/>
      <c r="JC130" s="63"/>
      <c r="JD130" s="63"/>
      <c r="JE130" s="63"/>
    </row>
    <row r="131" spans="1:265" x14ac:dyDescent="0.15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  <c r="BW131" s="63"/>
      <c r="BX131" s="63"/>
      <c r="BY131" s="63"/>
      <c r="BZ131" s="63"/>
      <c r="CA131" s="63"/>
      <c r="CB131" s="63"/>
      <c r="CC131" s="63"/>
      <c r="CD131" s="63"/>
      <c r="CE131" s="63"/>
      <c r="CF131" s="63"/>
      <c r="CG131" s="63"/>
      <c r="CH131" s="63"/>
      <c r="CI131" s="63"/>
      <c r="CJ131" s="63"/>
      <c r="CK131" s="63"/>
      <c r="CL131" s="63"/>
      <c r="CM131" s="63"/>
      <c r="CN131" s="63"/>
      <c r="CO131" s="63"/>
      <c r="CP131" s="63"/>
      <c r="CQ131" s="63"/>
      <c r="CR131" s="63"/>
      <c r="CS131" s="63"/>
      <c r="CT131" s="63"/>
      <c r="CU131" s="63"/>
      <c r="CV131" s="63"/>
      <c r="CW131" s="63"/>
      <c r="CX131" s="63"/>
      <c r="CY131" s="63"/>
      <c r="CZ131" s="63"/>
      <c r="DA131" s="63"/>
      <c r="DB131" s="63"/>
      <c r="DC131" s="63"/>
      <c r="DD131" s="63"/>
      <c r="DE131" s="63"/>
      <c r="DF131" s="63"/>
      <c r="DG131" s="63"/>
      <c r="DH131" s="63"/>
      <c r="DI131" s="63"/>
      <c r="DJ131" s="63"/>
      <c r="DK131" s="63"/>
      <c r="DL131" s="63"/>
      <c r="DM131" s="63"/>
      <c r="DN131" s="63"/>
      <c r="DO131" s="63"/>
      <c r="DP131" s="63"/>
      <c r="DQ131" s="63"/>
      <c r="DR131" s="63"/>
      <c r="DS131" s="63"/>
      <c r="DT131" s="63"/>
      <c r="DU131" s="63"/>
      <c r="DV131" s="63"/>
      <c r="DW131" s="63"/>
      <c r="DX131" s="63"/>
      <c r="DY131" s="63"/>
      <c r="DZ131" s="63"/>
      <c r="EA131" s="63"/>
      <c r="EB131" s="63"/>
      <c r="EC131" s="63"/>
      <c r="ED131" s="63"/>
      <c r="EE131" s="63"/>
      <c r="EF131" s="63"/>
      <c r="EG131" s="63"/>
      <c r="EH131" s="63"/>
      <c r="EI131" s="63"/>
      <c r="EJ131" s="63"/>
      <c r="EK131" s="63"/>
      <c r="EL131" s="63"/>
      <c r="EM131" s="63"/>
      <c r="EN131" s="63"/>
      <c r="EO131" s="63"/>
      <c r="EP131" s="63"/>
      <c r="EQ131" s="63"/>
      <c r="ER131" s="63"/>
      <c r="ES131" s="63"/>
      <c r="ET131" s="63"/>
      <c r="EU131" s="63"/>
      <c r="EV131" s="63"/>
      <c r="EW131" s="63"/>
      <c r="EX131" s="63"/>
      <c r="EY131" s="63"/>
      <c r="EZ131" s="63"/>
      <c r="FA131" s="63"/>
      <c r="FB131" s="63"/>
      <c r="FC131" s="63"/>
      <c r="FD131" s="63"/>
      <c r="FE131" s="63"/>
      <c r="FF131" s="63"/>
      <c r="FG131" s="63"/>
      <c r="FH131" s="63"/>
      <c r="FI131" s="63"/>
      <c r="FJ131" s="63"/>
      <c r="FK131" s="63"/>
      <c r="FL131" s="63"/>
      <c r="FM131" s="63"/>
      <c r="FN131" s="63"/>
      <c r="FO131" s="63"/>
      <c r="FP131" s="63"/>
      <c r="FQ131" s="63"/>
      <c r="FR131" s="63"/>
      <c r="FS131" s="63"/>
      <c r="FT131" s="63"/>
      <c r="FU131" s="63"/>
      <c r="FV131" s="63"/>
      <c r="FW131" s="63"/>
      <c r="FX131" s="63"/>
      <c r="FY131" s="63"/>
      <c r="FZ131" s="63"/>
      <c r="GA131" s="63"/>
      <c r="GB131" s="63"/>
      <c r="GC131" s="63"/>
      <c r="GD131" s="63"/>
      <c r="GE131" s="63"/>
      <c r="GF131" s="63"/>
      <c r="GG131" s="63"/>
      <c r="GH131" s="63"/>
      <c r="GI131" s="63"/>
      <c r="GJ131" s="63"/>
      <c r="GK131" s="63"/>
      <c r="GL131" s="63"/>
      <c r="GM131" s="63"/>
      <c r="GN131" s="63"/>
      <c r="GO131" s="63"/>
      <c r="GP131" s="63"/>
      <c r="GQ131" s="63"/>
      <c r="GR131" s="63"/>
      <c r="GS131" s="63"/>
      <c r="GT131" s="63"/>
      <c r="GU131" s="63"/>
      <c r="GV131" s="63"/>
      <c r="GW131" s="63"/>
      <c r="GX131" s="63"/>
      <c r="GY131" s="63"/>
      <c r="GZ131" s="63"/>
      <c r="HA131" s="63"/>
      <c r="HB131" s="63"/>
      <c r="HC131" s="63"/>
      <c r="HD131" s="63"/>
      <c r="HE131" s="63"/>
      <c r="HF131" s="63"/>
      <c r="HG131" s="63"/>
      <c r="HH131" s="63"/>
      <c r="HI131" s="63"/>
      <c r="HJ131" s="63"/>
      <c r="HK131" s="63"/>
      <c r="HL131" s="63"/>
      <c r="HM131" s="63"/>
      <c r="HN131" s="63"/>
      <c r="HO131" s="63"/>
      <c r="HP131" s="63"/>
      <c r="HQ131" s="63"/>
      <c r="HR131" s="63"/>
      <c r="HS131" s="63"/>
      <c r="HT131" s="63"/>
      <c r="HU131" s="63"/>
      <c r="HV131" s="63"/>
      <c r="HW131" s="63"/>
      <c r="HX131" s="63"/>
      <c r="HY131" s="63"/>
      <c r="HZ131" s="63"/>
      <c r="IA131" s="63"/>
      <c r="IB131" s="63"/>
      <c r="IC131" s="63"/>
      <c r="ID131" s="63"/>
      <c r="IE131" s="63"/>
      <c r="IF131" s="63"/>
      <c r="IG131" s="63"/>
      <c r="IH131" s="63"/>
      <c r="II131" s="63"/>
      <c r="IJ131" s="63"/>
      <c r="IK131" s="63"/>
      <c r="IL131" s="63"/>
      <c r="IM131" s="63"/>
      <c r="IN131" s="63"/>
      <c r="IO131" s="63"/>
      <c r="IP131" s="63"/>
      <c r="IQ131" s="63"/>
      <c r="IR131" s="63"/>
      <c r="IS131" s="63"/>
      <c r="IT131" s="63"/>
      <c r="IU131" s="63"/>
      <c r="IV131" s="63"/>
      <c r="IW131" s="63"/>
      <c r="IX131" s="63"/>
      <c r="IY131" s="63"/>
      <c r="IZ131" s="63"/>
      <c r="JA131" s="63"/>
      <c r="JB131" s="63"/>
      <c r="JC131" s="63"/>
      <c r="JD131" s="63"/>
      <c r="JE131" s="63"/>
    </row>
    <row r="132" spans="1:265" x14ac:dyDescent="0.15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  <c r="BL132" s="63"/>
      <c r="BM132" s="63"/>
      <c r="BN132" s="63"/>
      <c r="BO132" s="63"/>
      <c r="BP132" s="63"/>
      <c r="BQ132" s="63"/>
      <c r="BR132" s="63"/>
      <c r="BS132" s="63"/>
      <c r="BT132" s="63"/>
      <c r="BU132" s="63"/>
      <c r="BV132" s="63"/>
      <c r="BW132" s="63"/>
      <c r="BX132" s="63"/>
      <c r="BY132" s="63"/>
      <c r="BZ132" s="63"/>
      <c r="CA132" s="63"/>
      <c r="CB132" s="63"/>
      <c r="CC132" s="63"/>
      <c r="CD132" s="63"/>
      <c r="CE132" s="63"/>
      <c r="CF132" s="63"/>
      <c r="CG132" s="63"/>
      <c r="CH132" s="63"/>
      <c r="CI132" s="63"/>
      <c r="CJ132" s="63"/>
      <c r="CK132" s="63"/>
      <c r="CL132" s="63"/>
      <c r="CM132" s="63"/>
      <c r="CN132" s="63"/>
      <c r="CO132" s="63"/>
      <c r="CP132" s="63"/>
      <c r="CQ132" s="63"/>
      <c r="CR132" s="63"/>
      <c r="CS132" s="63"/>
      <c r="CT132" s="63"/>
      <c r="CU132" s="63"/>
      <c r="CV132" s="63"/>
      <c r="CW132" s="63"/>
      <c r="CX132" s="63"/>
      <c r="CY132" s="63"/>
      <c r="CZ132" s="63"/>
      <c r="DA132" s="63"/>
      <c r="DB132" s="63"/>
      <c r="DC132" s="63"/>
      <c r="DD132" s="63"/>
      <c r="DE132" s="63"/>
      <c r="DF132" s="63"/>
      <c r="DG132" s="63"/>
      <c r="DH132" s="63"/>
      <c r="DI132" s="63"/>
      <c r="DJ132" s="63"/>
      <c r="DK132" s="63"/>
      <c r="DL132" s="63"/>
      <c r="DM132" s="63"/>
      <c r="DN132" s="63"/>
      <c r="DO132" s="63"/>
      <c r="DP132" s="63"/>
      <c r="DQ132" s="63"/>
      <c r="DR132" s="63"/>
      <c r="DS132" s="63"/>
      <c r="DT132" s="63"/>
      <c r="DU132" s="63"/>
      <c r="DV132" s="63"/>
      <c r="DW132" s="63"/>
      <c r="DX132" s="63"/>
      <c r="DY132" s="63"/>
      <c r="DZ132" s="63"/>
      <c r="EA132" s="63"/>
      <c r="EB132" s="63"/>
      <c r="EC132" s="63"/>
      <c r="ED132" s="63"/>
      <c r="EE132" s="63"/>
      <c r="EF132" s="63"/>
      <c r="EG132" s="63"/>
      <c r="EH132" s="63"/>
      <c r="EI132" s="63"/>
      <c r="EJ132" s="63"/>
      <c r="EK132" s="63"/>
      <c r="EL132" s="63"/>
      <c r="EM132" s="63"/>
      <c r="EN132" s="63"/>
      <c r="EO132" s="63"/>
      <c r="EP132" s="63"/>
      <c r="EQ132" s="63"/>
      <c r="ER132" s="63"/>
      <c r="ES132" s="63"/>
      <c r="ET132" s="63"/>
      <c r="EU132" s="63"/>
      <c r="EV132" s="63"/>
      <c r="EW132" s="63"/>
      <c r="EX132" s="63"/>
      <c r="EY132" s="63"/>
      <c r="EZ132" s="63"/>
      <c r="FA132" s="63"/>
      <c r="FB132" s="63"/>
      <c r="FC132" s="63"/>
      <c r="FD132" s="63"/>
      <c r="FE132" s="63"/>
      <c r="FF132" s="63"/>
      <c r="FG132" s="63"/>
      <c r="FH132" s="63"/>
      <c r="FI132" s="63"/>
      <c r="FJ132" s="63"/>
      <c r="FK132" s="63"/>
      <c r="FL132" s="63"/>
      <c r="FM132" s="63"/>
      <c r="FN132" s="63"/>
      <c r="FO132" s="63"/>
      <c r="FP132" s="63"/>
      <c r="FQ132" s="63"/>
      <c r="FR132" s="63"/>
      <c r="FS132" s="63"/>
      <c r="FT132" s="63"/>
      <c r="FU132" s="63"/>
      <c r="FV132" s="63"/>
      <c r="FW132" s="63"/>
      <c r="FX132" s="63"/>
      <c r="FY132" s="63"/>
      <c r="FZ132" s="63"/>
      <c r="GA132" s="63"/>
      <c r="GB132" s="63"/>
      <c r="GC132" s="63"/>
      <c r="GD132" s="63"/>
      <c r="GE132" s="63"/>
      <c r="GF132" s="63"/>
      <c r="GG132" s="63"/>
      <c r="GH132" s="63"/>
      <c r="GI132" s="63"/>
      <c r="GJ132" s="63"/>
      <c r="GK132" s="63"/>
      <c r="GL132" s="63"/>
      <c r="GM132" s="63"/>
      <c r="GN132" s="63"/>
      <c r="GO132" s="63"/>
      <c r="GP132" s="63"/>
      <c r="GQ132" s="63"/>
      <c r="GR132" s="63"/>
      <c r="GS132" s="63"/>
      <c r="GT132" s="63"/>
      <c r="GU132" s="63"/>
      <c r="GV132" s="63"/>
      <c r="GW132" s="63"/>
      <c r="GX132" s="63"/>
      <c r="GY132" s="63"/>
      <c r="GZ132" s="63"/>
      <c r="HA132" s="63"/>
      <c r="HB132" s="63"/>
      <c r="HC132" s="63"/>
      <c r="HD132" s="63"/>
      <c r="HE132" s="63"/>
      <c r="HF132" s="63"/>
      <c r="HG132" s="63"/>
      <c r="HH132" s="63"/>
      <c r="HI132" s="63"/>
      <c r="HJ132" s="63"/>
      <c r="HK132" s="63"/>
      <c r="HL132" s="63"/>
      <c r="HM132" s="63"/>
      <c r="HN132" s="63"/>
      <c r="HO132" s="63"/>
      <c r="HP132" s="63"/>
      <c r="HQ132" s="63"/>
      <c r="HR132" s="63"/>
      <c r="HS132" s="63"/>
      <c r="HT132" s="63"/>
      <c r="HU132" s="63"/>
      <c r="HV132" s="63"/>
      <c r="HW132" s="63"/>
      <c r="HX132" s="63"/>
      <c r="HY132" s="63"/>
      <c r="HZ132" s="63"/>
      <c r="IA132" s="63"/>
      <c r="IB132" s="63"/>
      <c r="IC132" s="63"/>
      <c r="ID132" s="63"/>
      <c r="IE132" s="63"/>
      <c r="IF132" s="63"/>
      <c r="IG132" s="63"/>
      <c r="IH132" s="63"/>
      <c r="II132" s="63"/>
      <c r="IJ132" s="63"/>
      <c r="IK132" s="63"/>
      <c r="IL132" s="63"/>
      <c r="IM132" s="63"/>
      <c r="IN132" s="63"/>
      <c r="IO132" s="63"/>
      <c r="IP132" s="63"/>
      <c r="IQ132" s="63"/>
      <c r="IR132" s="63"/>
      <c r="IS132" s="63"/>
      <c r="IT132" s="63"/>
      <c r="IU132" s="63"/>
      <c r="IV132" s="63"/>
      <c r="IW132" s="63"/>
      <c r="IX132" s="63"/>
      <c r="IY132" s="63"/>
      <c r="IZ132" s="63"/>
      <c r="JA132" s="63"/>
      <c r="JB132" s="63"/>
      <c r="JC132" s="63"/>
      <c r="JD132" s="63"/>
      <c r="JE132" s="63"/>
    </row>
    <row r="133" spans="1:265" x14ac:dyDescent="0.15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63"/>
      <c r="BN133" s="63"/>
      <c r="BO133" s="63"/>
      <c r="BP133" s="63"/>
      <c r="BQ133" s="63"/>
      <c r="BR133" s="63"/>
      <c r="BS133" s="63"/>
      <c r="BT133" s="63"/>
      <c r="BU133" s="63"/>
      <c r="BV133" s="63"/>
      <c r="BW133" s="63"/>
      <c r="BX133" s="63"/>
      <c r="BY133" s="63"/>
      <c r="BZ133" s="63"/>
      <c r="CA133" s="63"/>
      <c r="CB133" s="63"/>
      <c r="CC133" s="63"/>
      <c r="CD133" s="63"/>
      <c r="CE133" s="63"/>
      <c r="CF133" s="63"/>
      <c r="CG133" s="63"/>
      <c r="CH133" s="63"/>
      <c r="CI133" s="63"/>
      <c r="CJ133" s="63"/>
      <c r="CK133" s="63"/>
      <c r="CL133" s="63"/>
      <c r="CM133" s="63"/>
      <c r="CN133" s="63"/>
      <c r="CO133" s="63"/>
      <c r="CP133" s="63"/>
      <c r="CQ133" s="63"/>
      <c r="CR133" s="63"/>
      <c r="CS133" s="63"/>
      <c r="CT133" s="63"/>
      <c r="CU133" s="63"/>
      <c r="CV133" s="63"/>
      <c r="CW133" s="63"/>
      <c r="CX133" s="63"/>
      <c r="CY133" s="63"/>
      <c r="CZ133" s="63"/>
      <c r="DA133" s="63"/>
      <c r="DB133" s="63"/>
      <c r="DC133" s="63"/>
      <c r="DD133" s="63"/>
      <c r="DE133" s="63"/>
      <c r="DF133" s="63"/>
      <c r="DG133" s="63"/>
      <c r="DH133" s="63"/>
      <c r="DI133" s="63"/>
      <c r="DJ133" s="63"/>
      <c r="DK133" s="63"/>
      <c r="DL133" s="63"/>
      <c r="DM133" s="63"/>
      <c r="DN133" s="63"/>
      <c r="DO133" s="63"/>
      <c r="DP133" s="63"/>
      <c r="DQ133" s="63"/>
      <c r="DR133" s="63"/>
      <c r="DS133" s="63"/>
      <c r="DT133" s="63"/>
      <c r="DU133" s="63"/>
      <c r="DV133" s="63"/>
      <c r="DW133" s="63"/>
      <c r="DX133" s="63"/>
      <c r="DY133" s="63"/>
      <c r="DZ133" s="63"/>
      <c r="EA133" s="63"/>
      <c r="EB133" s="63"/>
      <c r="EC133" s="63"/>
      <c r="ED133" s="63"/>
      <c r="EE133" s="63"/>
      <c r="EF133" s="63"/>
      <c r="EG133" s="63"/>
      <c r="EH133" s="63"/>
      <c r="EI133" s="63"/>
      <c r="EJ133" s="63"/>
      <c r="EK133" s="63"/>
      <c r="EL133" s="63"/>
      <c r="EM133" s="63"/>
      <c r="EN133" s="63"/>
      <c r="EO133" s="63"/>
      <c r="EP133" s="63"/>
      <c r="EQ133" s="63"/>
      <c r="ER133" s="63"/>
      <c r="ES133" s="63"/>
      <c r="ET133" s="63"/>
      <c r="EU133" s="63"/>
      <c r="EV133" s="63"/>
      <c r="EW133" s="63"/>
      <c r="EX133" s="63"/>
      <c r="EY133" s="63"/>
      <c r="EZ133" s="63"/>
      <c r="FA133" s="63"/>
      <c r="FB133" s="63"/>
      <c r="FC133" s="63"/>
      <c r="FD133" s="63"/>
      <c r="FE133" s="63"/>
      <c r="FF133" s="63"/>
      <c r="FG133" s="63"/>
      <c r="FH133" s="63"/>
      <c r="FI133" s="63"/>
      <c r="FJ133" s="63"/>
      <c r="FK133" s="63"/>
      <c r="FL133" s="63"/>
      <c r="FM133" s="63"/>
      <c r="FN133" s="63"/>
      <c r="FO133" s="63"/>
      <c r="FP133" s="63"/>
      <c r="FQ133" s="63"/>
      <c r="FR133" s="63"/>
      <c r="FS133" s="63"/>
      <c r="FT133" s="63"/>
      <c r="FU133" s="63"/>
      <c r="FV133" s="63"/>
      <c r="FW133" s="63"/>
      <c r="FX133" s="63"/>
      <c r="FY133" s="63"/>
      <c r="FZ133" s="63"/>
      <c r="GA133" s="63"/>
      <c r="GB133" s="63"/>
      <c r="GC133" s="63"/>
      <c r="GD133" s="63"/>
      <c r="GE133" s="63"/>
      <c r="GF133" s="63"/>
      <c r="GG133" s="63"/>
      <c r="GH133" s="63"/>
      <c r="GI133" s="63"/>
      <c r="GJ133" s="63"/>
      <c r="GK133" s="63"/>
      <c r="GL133" s="63"/>
      <c r="GM133" s="63"/>
      <c r="GN133" s="63"/>
      <c r="GO133" s="63"/>
      <c r="GP133" s="63"/>
      <c r="GQ133" s="63"/>
      <c r="GR133" s="63"/>
      <c r="GS133" s="63"/>
      <c r="GT133" s="63"/>
      <c r="GU133" s="63"/>
      <c r="GV133" s="63"/>
      <c r="GW133" s="63"/>
      <c r="GX133" s="63"/>
      <c r="GY133" s="63"/>
      <c r="GZ133" s="63"/>
      <c r="HA133" s="63"/>
      <c r="HB133" s="63"/>
      <c r="HC133" s="63"/>
      <c r="HD133" s="63"/>
      <c r="HE133" s="63"/>
      <c r="HF133" s="63"/>
      <c r="HG133" s="63"/>
      <c r="HH133" s="63"/>
      <c r="HI133" s="63"/>
      <c r="HJ133" s="63"/>
      <c r="HK133" s="63"/>
      <c r="HL133" s="63"/>
      <c r="HM133" s="63"/>
      <c r="HN133" s="63"/>
      <c r="HO133" s="63"/>
      <c r="HP133" s="63"/>
      <c r="HQ133" s="63"/>
      <c r="HR133" s="63"/>
      <c r="HS133" s="63"/>
      <c r="HT133" s="63"/>
      <c r="HU133" s="63"/>
      <c r="HV133" s="63"/>
      <c r="HW133" s="63"/>
      <c r="HX133" s="63"/>
      <c r="HY133" s="63"/>
      <c r="HZ133" s="63"/>
      <c r="IA133" s="63"/>
      <c r="IB133" s="63"/>
      <c r="IC133" s="63"/>
      <c r="ID133" s="63"/>
      <c r="IE133" s="63"/>
      <c r="IF133" s="63"/>
      <c r="IG133" s="63"/>
      <c r="IH133" s="63"/>
      <c r="II133" s="63"/>
      <c r="IJ133" s="63"/>
      <c r="IK133" s="63"/>
      <c r="IL133" s="63"/>
      <c r="IM133" s="63"/>
      <c r="IN133" s="63"/>
      <c r="IO133" s="63"/>
      <c r="IP133" s="63"/>
      <c r="IQ133" s="63"/>
      <c r="IR133" s="63"/>
      <c r="IS133" s="63"/>
      <c r="IT133" s="63"/>
      <c r="IU133" s="63"/>
      <c r="IV133" s="63"/>
      <c r="IW133" s="63"/>
      <c r="IX133" s="63"/>
      <c r="IY133" s="63"/>
      <c r="IZ133" s="63"/>
      <c r="JA133" s="63"/>
      <c r="JB133" s="63"/>
      <c r="JC133" s="63"/>
      <c r="JD133" s="63"/>
      <c r="JE133" s="63"/>
    </row>
    <row r="134" spans="1:265" x14ac:dyDescent="0.15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63"/>
      <c r="BN134" s="63"/>
      <c r="BO134" s="63"/>
      <c r="BP134" s="63"/>
      <c r="BQ134" s="63"/>
      <c r="BR134" s="63"/>
      <c r="BS134" s="63"/>
      <c r="BT134" s="63"/>
      <c r="BU134" s="63"/>
      <c r="BV134" s="63"/>
      <c r="BW134" s="63"/>
      <c r="BX134" s="63"/>
      <c r="BY134" s="63"/>
      <c r="BZ134" s="63"/>
      <c r="CA134" s="63"/>
      <c r="CB134" s="63"/>
      <c r="CC134" s="63"/>
      <c r="CD134" s="63"/>
      <c r="CE134" s="63"/>
      <c r="CF134" s="63"/>
      <c r="CG134" s="63"/>
      <c r="CH134" s="63"/>
      <c r="CI134" s="63"/>
      <c r="CJ134" s="63"/>
      <c r="CK134" s="63"/>
      <c r="CL134" s="63"/>
      <c r="CM134" s="63"/>
      <c r="CN134" s="63"/>
      <c r="CO134" s="63"/>
      <c r="CP134" s="63"/>
      <c r="CQ134" s="63"/>
      <c r="CR134" s="63"/>
      <c r="CS134" s="63"/>
      <c r="CT134" s="63"/>
      <c r="CU134" s="63"/>
      <c r="CV134" s="63"/>
      <c r="CW134" s="63"/>
      <c r="CX134" s="63"/>
      <c r="CY134" s="63"/>
      <c r="CZ134" s="63"/>
      <c r="DA134" s="63"/>
      <c r="DB134" s="63"/>
      <c r="DC134" s="63"/>
      <c r="DD134" s="63"/>
      <c r="DE134" s="63"/>
      <c r="DF134" s="63"/>
      <c r="DG134" s="63"/>
      <c r="DH134" s="63"/>
      <c r="DI134" s="63"/>
      <c r="DJ134" s="63"/>
      <c r="DK134" s="63"/>
      <c r="DL134" s="63"/>
      <c r="DM134" s="63"/>
      <c r="DN134" s="63"/>
      <c r="DO134" s="63"/>
      <c r="DP134" s="63"/>
      <c r="DQ134" s="63"/>
      <c r="DR134" s="63"/>
      <c r="DS134" s="63"/>
      <c r="DT134" s="63"/>
      <c r="DU134" s="63"/>
      <c r="DV134" s="63"/>
      <c r="DW134" s="63"/>
      <c r="DX134" s="63"/>
      <c r="DY134" s="63"/>
      <c r="DZ134" s="63"/>
      <c r="EA134" s="63"/>
      <c r="EB134" s="63"/>
      <c r="EC134" s="63"/>
      <c r="ED134" s="63"/>
      <c r="EE134" s="63"/>
      <c r="EF134" s="63"/>
      <c r="EG134" s="63"/>
      <c r="EH134" s="63"/>
      <c r="EI134" s="63"/>
      <c r="EJ134" s="63"/>
      <c r="EK134" s="63"/>
      <c r="EL134" s="63"/>
      <c r="EM134" s="63"/>
      <c r="EN134" s="63"/>
      <c r="EO134" s="63"/>
      <c r="EP134" s="63"/>
      <c r="EQ134" s="63"/>
      <c r="ER134" s="63"/>
      <c r="ES134" s="63"/>
      <c r="ET134" s="63"/>
      <c r="EU134" s="63"/>
      <c r="EV134" s="63"/>
      <c r="EW134" s="63"/>
      <c r="EX134" s="63"/>
      <c r="EY134" s="63"/>
      <c r="EZ134" s="63"/>
      <c r="FA134" s="63"/>
      <c r="FB134" s="63"/>
      <c r="FC134" s="63"/>
      <c r="FD134" s="63"/>
      <c r="FE134" s="63"/>
      <c r="FF134" s="63"/>
      <c r="FG134" s="63"/>
      <c r="FH134" s="63"/>
      <c r="FI134" s="63"/>
      <c r="FJ134" s="63"/>
      <c r="FK134" s="63"/>
      <c r="FL134" s="63"/>
      <c r="FM134" s="63"/>
      <c r="FN134" s="63"/>
      <c r="FO134" s="63"/>
      <c r="FP134" s="63"/>
      <c r="FQ134" s="63"/>
      <c r="FR134" s="63"/>
      <c r="FS134" s="63"/>
      <c r="FT134" s="63"/>
      <c r="FU134" s="63"/>
      <c r="FV134" s="63"/>
      <c r="FW134" s="63"/>
      <c r="FX134" s="63"/>
      <c r="FY134" s="63"/>
      <c r="FZ134" s="63"/>
      <c r="GA134" s="63"/>
      <c r="GB134" s="63"/>
      <c r="GC134" s="63"/>
      <c r="GD134" s="63"/>
      <c r="GE134" s="63"/>
      <c r="GF134" s="63"/>
      <c r="GG134" s="63"/>
      <c r="GH134" s="63"/>
      <c r="GI134" s="63"/>
      <c r="GJ134" s="63"/>
      <c r="GK134" s="63"/>
      <c r="GL134" s="63"/>
      <c r="GM134" s="63"/>
      <c r="GN134" s="63"/>
      <c r="GO134" s="63"/>
      <c r="GP134" s="63"/>
      <c r="GQ134" s="63"/>
      <c r="GR134" s="63"/>
      <c r="GS134" s="63"/>
      <c r="GT134" s="63"/>
      <c r="GU134" s="63"/>
      <c r="GV134" s="63"/>
      <c r="GW134" s="63"/>
      <c r="GX134" s="63"/>
      <c r="GY134" s="63"/>
      <c r="GZ134" s="63"/>
      <c r="HA134" s="63"/>
      <c r="HB134" s="63"/>
      <c r="HC134" s="63"/>
      <c r="HD134" s="63"/>
      <c r="HE134" s="63"/>
      <c r="HF134" s="63"/>
      <c r="HG134" s="63"/>
      <c r="HH134" s="63"/>
      <c r="HI134" s="63"/>
      <c r="HJ134" s="63"/>
      <c r="HK134" s="63"/>
      <c r="HL134" s="63"/>
      <c r="HM134" s="63"/>
      <c r="HN134" s="63"/>
      <c r="HO134" s="63"/>
      <c r="HP134" s="63"/>
      <c r="HQ134" s="63"/>
      <c r="HR134" s="63"/>
      <c r="HS134" s="63"/>
      <c r="HT134" s="63"/>
      <c r="HU134" s="63"/>
      <c r="HV134" s="63"/>
      <c r="HW134" s="63"/>
      <c r="HX134" s="63"/>
      <c r="HY134" s="63"/>
      <c r="HZ134" s="63"/>
      <c r="IA134" s="63"/>
      <c r="IB134" s="63"/>
      <c r="IC134" s="63"/>
      <c r="ID134" s="63"/>
      <c r="IE134" s="63"/>
      <c r="IF134" s="63"/>
      <c r="IG134" s="63"/>
      <c r="IH134" s="63"/>
      <c r="II134" s="63"/>
      <c r="IJ134" s="63"/>
      <c r="IK134" s="63"/>
      <c r="IL134" s="63"/>
      <c r="IM134" s="63"/>
      <c r="IN134" s="63"/>
      <c r="IO134" s="63"/>
      <c r="IP134" s="63"/>
      <c r="IQ134" s="63"/>
      <c r="IR134" s="63"/>
      <c r="IS134" s="63"/>
      <c r="IT134" s="63"/>
      <c r="IU134" s="63"/>
      <c r="IV134" s="63"/>
      <c r="IW134" s="63"/>
      <c r="IX134" s="63"/>
      <c r="IY134" s="63"/>
      <c r="IZ134" s="63"/>
      <c r="JA134" s="63"/>
      <c r="JB134" s="63"/>
      <c r="JC134" s="63"/>
      <c r="JD134" s="63"/>
      <c r="JE134" s="63"/>
    </row>
    <row r="135" spans="1:265" x14ac:dyDescent="0.1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  <c r="CA135" s="63"/>
      <c r="CB135" s="63"/>
      <c r="CC135" s="63"/>
      <c r="CD135" s="63"/>
      <c r="CE135" s="63"/>
      <c r="CF135" s="63"/>
      <c r="CG135" s="63"/>
      <c r="CH135" s="63"/>
      <c r="CI135" s="63"/>
      <c r="CJ135" s="63"/>
      <c r="CK135" s="63"/>
      <c r="CL135" s="63"/>
      <c r="CM135" s="63"/>
      <c r="CN135" s="63"/>
      <c r="CO135" s="63"/>
      <c r="CP135" s="63"/>
      <c r="CQ135" s="63"/>
      <c r="CR135" s="63"/>
      <c r="CS135" s="63"/>
      <c r="CT135" s="63"/>
      <c r="CU135" s="63"/>
      <c r="CV135" s="63"/>
      <c r="CW135" s="63"/>
      <c r="CX135" s="63"/>
      <c r="CY135" s="63"/>
      <c r="CZ135" s="63"/>
      <c r="DA135" s="63"/>
      <c r="DB135" s="63"/>
      <c r="DC135" s="63"/>
      <c r="DD135" s="63"/>
      <c r="DE135" s="63"/>
      <c r="DF135" s="63"/>
      <c r="DG135" s="63"/>
      <c r="DH135" s="63"/>
      <c r="DI135" s="63"/>
      <c r="DJ135" s="63"/>
      <c r="DK135" s="63"/>
      <c r="DL135" s="63"/>
      <c r="DM135" s="63"/>
      <c r="DN135" s="63"/>
      <c r="DO135" s="63"/>
      <c r="DP135" s="63"/>
      <c r="DQ135" s="63"/>
      <c r="DR135" s="63"/>
      <c r="DS135" s="63"/>
      <c r="DT135" s="63"/>
      <c r="DU135" s="63"/>
      <c r="DV135" s="63"/>
      <c r="DW135" s="63"/>
      <c r="DX135" s="63"/>
      <c r="DY135" s="63"/>
      <c r="DZ135" s="63"/>
      <c r="EA135" s="63"/>
      <c r="EB135" s="63"/>
      <c r="EC135" s="63"/>
      <c r="ED135" s="63"/>
      <c r="EE135" s="63"/>
      <c r="EF135" s="63"/>
      <c r="EG135" s="63"/>
      <c r="EH135" s="63"/>
      <c r="EI135" s="63"/>
      <c r="EJ135" s="63"/>
      <c r="EK135" s="63"/>
      <c r="EL135" s="63"/>
      <c r="EM135" s="63"/>
      <c r="EN135" s="63"/>
      <c r="EO135" s="63"/>
      <c r="EP135" s="63"/>
      <c r="EQ135" s="63"/>
      <c r="ER135" s="63"/>
      <c r="ES135" s="63"/>
      <c r="ET135" s="63"/>
      <c r="EU135" s="63"/>
      <c r="EV135" s="63"/>
      <c r="EW135" s="63"/>
      <c r="EX135" s="63"/>
      <c r="EY135" s="63"/>
      <c r="EZ135" s="63"/>
      <c r="FA135" s="63"/>
      <c r="FB135" s="63"/>
      <c r="FC135" s="63"/>
      <c r="FD135" s="63"/>
      <c r="FE135" s="63"/>
      <c r="FF135" s="63"/>
      <c r="FG135" s="63"/>
      <c r="FH135" s="63"/>
      <c r="FI135" s="63"/>
      <c r="FJ135" s="63"/>
      <c r="FK135" s="63"/>
      <c r="FL135" s="63"/>
      <c r="FM135" s="63"/>
      <c r="FN135" s="63"/>
      <c r="FO135" s="63"/>
      <c r="FP135" s="63"/>
      <c r="FQ135" s="63"/>
      <c r="FR135" s="63"/>
      <c r="FS135" s="63"/>
      <c r="FT135" s="63"/>
      <c r="FU135" s="63"/>
      <c r="FV135" s="63"/>
      <c r="FW135" s="63"/>
      <c r="FX135" s="63"/>
      <c r="FY135" s="63"/>
      <c r="FZ135" s="63"/>
      <c r="GA135" s="63"/>
      <c r="GB135" s="63"/>
      <c r="GC135" s="63"/>
      <c r="GD135" s="63"/>
      <c r="GE135" s="63"/>
      <c r="GF135" s="63"/>
      <c r="GG135" s="63"/>
      <c r="GH135" s="63"/>
      <c r="GI135" s="63"/>
      <c r="GJ135" s="63"/>
      <c r="GK135" s="63"/>
      <c r="GL135" s="63"/>
      <c r="GM135" s="63"/>
      <c r="GN135" s="63"/>
      <c r="GO135" s="63"/>
      <c r="GP135" s="63"/>
      <c r="GQ135" s="63"/>
      <c r="GR135" s="63"/>
      <c r="GS135" s="63"/>
      <c r="GT135" s="63"/>
      <c r="GU135" s="63"/>
      <c r="GV135" s="63"/>
      <c r="GW135" s="63"/>
      <c r="GX135" s="63"/>
      <c r="GY135" s="63"/>
      <c r="GZ135" s="63"/>
      <c r="HA135" s="63"/>
      <c r="HB135" s="63"/>
      <c r="HC135" s="63"/>
      <c r="HD135" s="63"/>
      <c r="HE135" s="63"/>
      <c r="HF135" s="63"/>
      <c r="HG135" s="63"/>
      <c r="HH135" s="63"/>
      <c r="HI135" s="63"/>
      <c r="HJ135" s="63"/>
      <c r="HK135" s="63"/>
      <c r="HL135" s="63"/>
      <c r="HM135" s="63"/>
      <c r="HN135" s="63"/>
      <c r="HO135" s="63"/>
      <c r="HP135" s="63"/>
      <c r="HQ135" s="63"/>
      <c r="HR135" s="63"/>
      <c r="HS135" s="63"/>
      <c r="HT135" s="63"/>
      <c r="HU135" s="63"/>
      <c r="HV135" s="63"/>
      <c r="HW135" s="63"/>
      <c r="HX135" s="63"/>
      <c r="HY135" s="63"/>
      <c r="HZ135" s="63"/>
      <c r="IA135" s="63"/>
      <c r="IB135" s="63"/>
      <c r="IC135" s="63"/>
      <c r="ID135" s="63"/>
      <c r="IE135" s="63"/>
      <c r="IF135" s="63"/>
      <c r="IG135" s="63"/>
      <c r="IH135" s="63"/>
      <c r="II135" s="63"/>
      <c r="IJ135" s="63"/>
      <c r="IK135" s="63"/>
      <c r="IL135" s="63"/>
      <c r="IM135" s="63"/>
      <c r="IN135" s="63"/>
      <c r="IO135" s="63"/>
      <c r="IP135" s="63"/>
      <c r="IQ135" s="63"/>
      <c r="IR135" s="63"/>
      <c r="IS135" s="63"/>
      <c r="IT135" s="63"/>
      <c r="IU135" s="63"/>
      <c r="IV135" s="63"/>
      <c r="IW135" s="63"/>
      <c r="IX135" s="63"/>
      <c r="IY135" s="63"/>
      <c r="IZ135" s="63"/>
      <c r="JA135" s="63"/>
      <c r="JB135" s="63"/>
      <c r="JC135" s="63"/>
      <c r="JD135" s="63"/>
      <c r="JE135" s="63"/>
    </row>
    <row r="136" spans="1:265" x14ac:dyDescent="0.15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  <c r="CC136" s="63"/>
      <c r="CD136" s="63"/>
      <c r="CE136" s="63"/>
      <c r="CF136" s="63"/>
      <c r="CG136" s="63"/>
      <c r="CH136" s="63"/>
      <c r="CI136" s="63"/>
      <c r="CJ136" s="63"/>
      <c r="CK136" s="63"/>
      <c r="CL136" s="63"/>
      <c r="CM136" s="63"/>
      <c r="CN136" s="63"/>
      <c r="CO136" s="63"/>
      <c r="CP136" s="63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A136" s="63"/>
      <c r="DB136" s="63"/>
      <c r="DC136" s="63"/>
      <c r="DD136" s="63"/>
      <c r="DE136" s="63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  <c r="DZ136" s="63"/>
      <c r="EA136" s="63"/>
      <c r="EB136" s="63"/>
      <c r="EC136" s="63"/>
      <c r="ED136" s="63"/>
      <c r="EE136" s="63"/>
      <c r="EF136" s="63"/>
      <c r="EG136" s="63"/>
      <c r="EH136" s="63"/>
      <c r="EI136" s="63"/>
      <c r="EJ136" s="63"/>
      <c r="EK136" s="63"/>
      <c r="EL136" s="63"/>
      <c r="EM136" s="63"/>
      <c r="EN136" s="63"/>
      <c r="EO136" s="63"/>
      <c r="EP136" s="63"/>
      <c r="EQ136" s="63"/>
      <c r="ER136" s="63"/>
      <c r="ES136" s="63"/>
      <c r="ET136" s="63"/>
      <c r="EU136" s="63"/>
      <c r="EV136" s="63"/>
      <c r="EW136" s="63"/>
      <c r="EX136" s="63"/>
      <c r="EY136" s="63"/>
      <c r="EZ136" s="63"/>
      <c r="FA136" s="63"/>
      <c r="FB136" s="63"/>
      <c r="FC136" s="63"/>
      <c r="FD136" s="63"/>
      <c r="FE136" s="63"/>
      <c r="FF136" s="63"/>
      <c r="FG136" s="63"/>
      <c r="FH136" s="63"/>
      <c r="FI136" s="63"/>
      <c r="FJ136" s="63"/>
      <c r="FK136" s="63"/>
      <c r="FL136" s="63"/>
      <c r="FM136" s="63"/>
      <c r="FN136" s="63"/>
      <c r="FO136" s="63"/>
      <c r="FP136" s="63"/>
      <c r="FQ136" s="63"/>
      <c r="FR136" s="63"/>
      <c r="FS136" s="63"/>
      <c r="FT136" s="63"/>
      <c r="FU136" s="63"/>
      <c r="FV136" s="63"/>
      <c r="FW136" s="63"/>
      <c r="FX136" s="63"/>
      <c r="FY136" s="63"/>
      <c r="FZ136" s="63"/>
      <c r="GA136" s="63"/>
      <c r="GB136" s="63"/>
      <c r="GC136" s="63"/>
      <c r="GD136" s="63"/>
      <c r="GE136" s="63"/>
      <c r="GF136" s="63"/>
      <c r="GG136" s="63"/>
      <c r="GH136" s="63"/>
      <c r="GI136" s="63"/>
      <c r="GJ136" s="63"/>
      <c r="GK136" s="63"/>
      <c r="GL136" s="63"/>
      <c r="GM136" s="63"/>
      <c r="GN136" s="63"/>
      <c r="GO136" s="63"/>
      <c r="GP136" s="63"/>
      <c r="GQ136" s="63"/>
      <c r="GR136" s="63"/>
      <c r="GS136" s="63"/>
      <c r="GT136" s="63"/>
      <c r="GU136" s="63"/>
      <c r="GV136" s="63"/>
      <c r="GW136" s="63"/>
      <c r="GX136" s="63"/>
      <c r="GY136" s="63"/>
      <c r="GZ136" s="63"/>
      <c r="HA136" s="63"/>
      <c r="HB136" s="63"/>
      <c r="HC136" s="63"/>
      <c r="HD136" s="63"/>
      <c r="HE136" s="63"/>
      <c r="HF136" s="63"/>
      <c r="HG136" s="63"/>
      <c r="HH136" s="63"/>
      <c r="HI136" s="63"/>
      <c r="HJ136" s="63"/>
      <c r="HK136" s="63"/>
      <c r="HL136" s="63"/>
      <c r="HM136" s="63"/>
      <c r="HN136" s="63"/>
      <c r="HO136" s="63"/>
      <c r="HP136" s="63"/>
      <c r="HQ136" s="63"/>
      <c r="HR136" s="63"/>
      <c r="HS136" s="63"/>
      <c r="HT136" s="63"/>
      <c r="HU136" s="63"/>
      <c r="HV136" s="63"/>
      <c r="HW136" s="63"/>
      <c r="HX136" s="63"/>
      <c r="HY136" s="63"/>
      <c r="HZ136" s="63"/>
      <c r="IA136" s="63"/>
      <c r="IB136" s="63"/>
      <c r="IC136" s="63"/>
      <c r="ID136" s="63"/>
      <c r="IE136" s="63"/>
      <c r="IF136" s="63"/>
      <c r="IG136" s="63"/>
      <c r="IH136" s="63"/>
      <c r="II136" s="63"/>
      <c r="IJ136" s="63"/>
      <c r="IK136" s="63"/>
      <c r="IL136" s="63"/>
      <c r="IM136" s="63"/>
      <c r="IN136" s="63"/>
      <c r="IO136" s="63"/>
      <c r="IP136" s="63"/>
      <c r="IQ136" s="63"/>
      <c r="IR136" s="63"/>
      <c r="IS136" s="63"/>
      <c r="IT136" s="63"/>
      <c r="IU136" s="63"/>
      <c r="IV136" s="63"/>
      <c r="IW136" s="63"/>
      <c r="IX136" s="63"/>
      <c r="IY136" s="63"/>
      <c r="IZ136" s="63"/>
      <c r="JA136" s="63"/>
      <c r="JB136" s="63"/>
      <c r="JC136" s="63"/>
      <c r="JD136" s="63"/>
      <c r="JE136" s="63"/>
    </row>
    <row r="137" spans="1:265" x14ac:dyDescent="0.15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  <c r="BW137" s="63"/>
      <c r="BX137" s="63"/>
      <c r="BY137" s="63"/>
      <c r="BZ137" s="63"/>
      <c r="CA137" s="63"/>
      <c r="CB137" s="63"/>
      <c r="CC137" s="63"/>
      <c r="CD137" s="63"/>
      <c r="CE137" s="63"/>
      <c r="CF137" s="63"/>
      <c r="CG137" s="63"/>
      <c r="CH137" s="63"/>
      <c r="CI137" s="63"/>
      <c r="CJ137" s="63"/>
      <c r="CK137" s="63"/>
      <c r="CL137" s="63"/>
      <c r="CM137" s="63"/>
      <c r="CN137" s="63"/>
      <c r="CO137" s="63"/>
      <c r="CP137" s="63"/>
      <c r="CQ137" s="63"/>
      <c r="CR137" s="63"/>
      <c r="CS137" s="63"/>
      <c r="CT137" s="63"/>
      <c r="CU137" s="63"/>
      <c r="CV137" s="63"/>
      <c r="CW137" s="63"/>
      <c r="CX137" s="63"/>
      <c r="CY137" s="63"/>
      <c r="CZ137" s="63"/>
      <c r="DA137" s="63"/>
      <c r="DB137" s="63"/>
      <c r="DC137" s="63"/>
      <c r="DD137" s="63"/>
      <c r="DE137" s="63"/>
      <c r="DF137" s="63"/>
      <c r="DG137" s="63"/>
      <c r="DH137" s="63"/>
      <c r="DI137" s="63"/>
      <c r="DJ137" s="63"/>
      <c r="DK137" s="63"/>
      <c r="DL137" s="63"/>
      <c r="DM137" s="63"/>
      <c r="DN137" s="63"/>
      <c r="DO137" s="63"/>
      <c r="DP137" s="63"/>
      <c r="DQ137" s="63"/>
      <c r="DR137" s="63"/>
      <c r="DS137" s="63"/>
      <c r="DT137" s="63"/>
      <c r="DU137" s="63"/>
      <c r="DV137" s="63"/>
      <c r="DW137" s="63"/>
      <c r="DX137" s="63"/>
      <c r="DY137" s="63"/>
      <c r="DZ137" s="63"/>
      <c r="EA137" s="63"/>
      <c r="EB137" s="63"/>
      <c r="EC137" s="63"/>
      <c r="ED137" s="63"/>
      <c r="EE137" s="63"/>
      <c r="EF137" s="63"/>
      <c r="EG137" s="63"/>
      <c r="EH137" s="63"/>
      <c r="EI137" s="63"/>
      <c r="EJ137" s="63"/>
      <c r="EK137" s="63"/>
      <c r="EL137" s="63"/>
      <c r="EM137" s="63"/>
      <c r="EN137" s="63"/>
      <c r="EO137" s="63"/>
      <c r="EP137" s="63"/>
      <c r="EQ137" s="63"/>
      <c r="ER137" s="63"/>
      <c r="ES137" s="63"/>
      <c r="ET137" s="63"/>
      <c r="EU137" s="63"/>
      <c r="EV137" s="63"/>
      <c r="EW137" s="63"/>
      <c r="EX137" s="63"/>
      <c r="EY137" s="63"/>
      <c r="EZ137" s="63"/>
      <c r="FA137" s="63"/>
      <c r="FB137" s="63"/>
      <c r="FC137" s="63"/>
      <c r="FD137" s="63"/>
      <c r="FE137" s="63"/>
      <c r="FF137" s="63"/>
      <c r="FG137" s="63"/>
      <c r="FH137" s="63"/>
      <c r="FI137" s="63"/>
      <c r="FJ137" s="63"/>
      <c r="FK137" s="63"/>
      <c r="FL137" s="63"/>
      <c r="FM137" s="63"/>
      <c r="FN137" s="63"/>
      <c r="FO137" s="63"/>
      <c r="FP137" s="63"/>
      <c r="FQ137" s="63"/>
      <c r="FR137" s="63"/>
      <c r="FS137" s="63"/>
      <c r="FT137" s="63"/>
      <c r="FU137" s="63"/>
      <c r="FV137" s="63"/>
      <c r="FW137" s="63"/>
      <c r="FX137" s="63"/>
      <c r="FY137" s="63"/>
      <c r="FZ137" s="63"/>
      <c r="GA137" s="63"/>
      <c r="GB137" s="63"/>
      <c r="GC137" s="63"/>
      <c r="GD137" s="63"/>
      <c r="GE137" s="63"/>
      <c r="GF137" s="63"/>
      <c r="GG137" s="63"/>
      <c r="GH137" s="63"/>
      <c r="GI137" s="63"/>
      <c r="GJ137" s="63"/>
      <c r="GK137" s="63"/>
      <c r="GL137" s="63"/>
      <c r="GM137" s="63"/>
      <c r="GN137" s="63"/>
      <c r="GO137" s="63"/>
      <c r="GP137" s="63"/>
      <c r="GQ137" s="63"/>
      <c r="GR137" s="63"/>
      <c r="GS137" s="63"/>
      <c r="GT137" s="63"/>
      <c r="GU137" s="63"/>
      <c r="GV137" s="63"/>
      <c r="GW137" s="63"/>
      <c r="GX137" s="63"/>
      <c r="GY137" s="63"/>
      <c r="GZ137" s="63"/>
      <c r="HA137" s="63"/>
      <c r="HB137" s="63"/>
      <c r="HC137" s="63"/>
      <c r="HD137" s="63"/>
      <c r="HE137" s="63"/>
      <c r="HF137" s="63"/>
      <c r="HG137" s="63"/>
      <c r="HH137" s="63"/>
      <c r="HI137" s="63"/>
      <c r="HJ137" s="63"/>
      <c r="HK137" s="63"/>
      <c r="HL137" s="63"/>
      <c r="HM137" s="63"/>
      <c r="HN137" s="63"/>
      <c r="HO137" s="63"/>
      <c r="HP137" s="63"/>
      <c r="HQ137" s="63"/>
      <c r="HR137" s="63"/>
      <c r="HS137" s="63"/>
      <c r="HT137" s="63"/>
      <c r="HU137" s="63"/>
      <c r="HV137" s="63"/>
      <c r="HW137" s="63"/>
      <c r="HX137" s="63"/>
      <c r="HY137" s="63"/>
      <c r="HZ137" s="63"/>
      <c r="IA137" s="63"/>
      <c r="IB137" s="63"/>
      <c r="IC137" s="63"/>
      <c r="ID137" s="63"/>
      <c r="IE137" s="63"/>
      <c r="IF137" s="63"/>
      <c r="IG137" s="63"/>
      <c r="IH137" s="63"/>
      <c r="II137" s="63"/>
      <c r="IJ137" s="63"/>
      <c r="IK137" s="63"/>
      <c r="IL137" s="63"/>
      <c r="IM137" s="63"/>
      <c r="IN137" s="63"/>
      <c r="IO137" s="63"/>
      <c r="IP137" s="63"/>
      <c r="IQ137" s="63"/>
      <c r="IR137" s="63"/>
      <c r="IS137" s="63"/>
      <c r="IT137" s="63"/>
      <c r="IU137" s="63"/>
      <c r="IV137" s="63"/>
      <c r="IW137" s="63"/>
      <c r="IX137" s="63"/>
      <c r="IY137" s="63"/>
      <c r="IZ137" s="63"/>
      <c r="JA137" s="63"/>
      <c r="JB137" s="63"/>
      <c r="JC137" s="63"/>
      <c r="JD137" s="63"/>
      <c r="JE137" s="63"/>
    </row>
    <row r="138" spans="1:265" x14ac:dyDescent="0.15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3"/>
      <c r="BO138" s="63"/>
      <c r="BP138" s="63"/>
      <c r="BQ138" s="63"/>
      <c r="BR138" s="63"/>
      <c r="BS138" s="63"/>
      <c r="BT138" s="63"/>
      <c r="BU138" s="63"/>
      <c r="BV138" s="63"/>
      <c r="BW138" s="63"/>
      <c r="BX138" s="63"/>
      <c r="BY138" s="63"/>
      <c r="BZ138" s="63"/>
      <c r="CA138" s="63"/>
      <c r="CB138" s="63"/>
      <c r="CC138" s="63"/>
      <c r="CD138" s="63"/>
      <c r="CE138" s="63"/>
      <c r="CF138" s="63"/>
      <c r="CG138" s="63"/>
      <c r="CH138" s="63"/>
      <c r="CI138" s="63"/>
      <c r="CJ138" s="63"/>
      <c r="CK138" s="63"/>
      <c r="CL138" s="63"/>
      <c r="CM138" s="63"/>
      <c r="CN138" s="63"/>
      <c r="CO138" s="63"/>
      <c r="CP138" s="63"/>
      <c r="CQ138" s="63"/>
      <c r="CR138" s="63"/>
      <c r="CS138" s="63"/>
      <c r="CT138" s="63"/>
      <c r="CU138" s="63"/>
      <c r="CV138" s="63"/>
      <c r="CW138" s="63"/>
      <c r="CX138" s="63"/>
      <c r="CY138" s="63"/>
      <c r="CZ138" s="63"/>
      <c r="DA138" s="63"/>
      <c r="DB138" s="63"/>
      <c r="DC138" s="63"/>
      <c r="DD138" s="63"/>
      <c r="DE138" s="63"/>
      <c r="DF138" s="63"/>
      <c r="DG138" s="63"/>
      <c r="DH138" s="63"/>
      <c r="DI138" s="63"/>
      <c r="DJ138" s="63"/>
      <c r="DK138" s="63"/>
      <c r="DL138" s="63"/>
      <c r="DM138" s="63"/>
      <c r="DN138" s="63"/>
      <c r="DO138" s="63"/>
      <c r="DP138" s="63"/>
      <c r="DQ138" s="63"/>
      <c r="DR138" s="63"/>
      <c r="DS138" s="63"/>
      <c r="DT138" s="63"/>
      <c r="DU138" s="63"/>
      <c r="DV138" s="63"/>
      <c r="DW138" s="63"/>
      <c r="DX138" s="63"/>
      <c r="DY138" s="63"/>
      <c r="DZ138" s="63"/>
      <c r="EA138" s="63"/>
      <c r="EB138" s="63"/>
      <c r="EC138" s="63"/>
      <c r="ED138" s="63"/>
      <c r="EE138" s="63"/>
      <c r="EF138" s="63"/>
      <c r="EG138" s="63"/>
      <c r="EH138" s="63"/>
      <c r="EI138" s="63"/>
      <c r="EJ138" s="63"/>
      <c r="EK138" s="63"/>
      <c r="EL138" s="63"/>
      <c r="EM138" s="63"/>
      <c r="EN138" s="63"/>
      <c r="EO138" s="63"/>
      <c r="EP138" s="63"/>
      <c r="EQ138" s="63"/>
      <c r="ER138" s="63"/>
      <c r="ES138" s="63"/>
      <c r="ET138" s="63"/>
      <c r="EU138" s="63"/>
      <c r="EV138" s="63"/>
      <c r="EW138" s="63"/>
      <c r="EX138" s="63"/>
      <c r="EY138" s="63"/>
      <c r="EZ138" s="63"/>
      <c r="FA138" s="63"/>
      <c r="FB138" s="63"/>
      <c r="FC138" s="63"/>
      <c r="FD138" s="63"/>
      <c r="FE138" s="63"/>
      <c r="FF138" s="63"/>
      <c r="FG138" s="63"/>
      <c r="FH138" s="63"/>
      <c r="FI138" s="63"/>
      <c r="FJ138" s="63"/>
      <c r="FK138" s="63"/>
      <c r="FL138" s="63"/>
      <c r="FM138" s="63"/>
      <c r="FN138" s="63"/>
      <c r="FO138" s="63"/>
      <c r="FP138" s="63"/>
      <c r="FQ138" s="63"/>
      <c r="FR138" s="63"/>
      <c r="FS138" s="63"/>
      <c r="FT138" s="63"/>
      <c r="FU138" s="63"/>
      <c r="FV138" s="63"/>
      <c r="FW138" s="63"/>
      <c r="FX138" s="63"/>
      <c r="FY138" s="63"/>
      <c r="FZ138" s="63"/>
      <c r="GA138" s="63"/>
      <c r="GB138" s="63"/>
      <c r="GC138" s="63"/>
      <c r="GD138" s="63"/>
      <c r="GE138" s="63"/>
      <c r="GF138" s="63"/>
      <c r="GG138" s="63"/>
      <c r="GH138" s="63"/>
      <c r="GI138" s="63"/>
      <c r="GJ138" s="63"/>
      <c r="GK138" s="63"/>
      <c r="GL138" s="63"/>
      <c r="GM138" s="63"/>
      <c r="GN138" s="63"/>
      <c r="GO138" s="63"/>
      <c r="GP138" s="63"/>
      <c r="GQ138" s="63"/>
      <c r="GR138" s="63"/>
      <c r="GS138" s="63"/>
      <c r="GT138" s="63"/>
      <c r="GU138" s="63"/>
      <c r="GV138" s="63"/>
      <c r="GW138" s="63"/>
      <c r="GX138" s="63"/>
      <c r="GY138" s="63"/>
      <c r="GZ138" s="63"/>
      <c r="HA138" s="63"/>
      <c r="HB138" s="63"/>
      <c r="HC138" s="63"/>
      <c r="HD138" s="63"/>
      <c r="HE138" s="63"/>
      <c r="HF138" s="63"/>
      <c r="HG138" s="63"/>
      <c r="HH138" s="63"/>
      <c r="HI138" s="63"/>
      <c r="HJ138" s="63"/>
      <c r="HK138" s="63"/>
      <c r="HL138" s="63"/>
      <c r="HM138" s="63"/>
      <c r="HN138" s="63"/>
      <c r="HO138" s="63"/>
      <c r="HP138" s="63"/>
      <c r="HQ138" s="63"/>
      <c r="HR138" s="63"/>
      <c r="HS138" s="63"/>
      <c r="HT138" s="63"/>
      <c r="HU138" s="63"/>
      <c r="HV138" s="63"/>
      <c r="HW138" s="63"/>
      <c r="HX138" s="63"/>
      <c r="HY138" s="63"/>
      <c r="HZ138" s="63"/>
      <c r="IA138" s="63"/>
      <c r="IB138" s="63"/>
      <c r="IC138" s="63"/>
      <c r="ID138" s="63"/>
      <c r="IE138" s="63"/>
      <c r="IF138" s="63"/>
      <c r="IG138" s="63"/>
      <c r="IH138" s="63"/>
      <c r="II138" s="63"/>
      <c r="IJ138" s="63"/>
      <c r="IK138" s="63"/>
      <c r="IL138" s="63"/>
      <c r="IM138" s="63"/>
      <c r="IN138" s="63"/>
      <c r="IO138" s="63"/>
      <c r="IP138" s="63"/>
      <c r="IQ138" s="63"/>
      <c r="IR138" s="63"/>
      <c r="IS138" s="63"/>
      <c r="IT138" s="63"/>
      <c r="IU138" s="63"/>
      <c r="IV138" s="63"/>
      <c r="IW138" s="63"/>
      <c r="IX138" s="63"/>
      <c r="IY138" s="63"/>
      <c r="IZ138" s="63"/>
      <c r="JA138" s="63"/>
      <c r="JB138" s="63"/>
      <c r="JC138" s="63"/>
      <c r="JD138" s="63"/>
      <c r="JE138" s="63"/>
    </row>
    <row r="139" spans="1:265" x14ac:dyDescent="0.15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63"/>
      <c r="BN139" s="63"/>
      <c r="BO139" s="63"/>
      <c r="BP139" s="63"/>
      <c r="BQ139" s="63"/>
      <c r="BR139" s="63"/>
      <c r="BS139" s="63"/>
      <c r="BT139" s="63"/>
      <c r="BU139" s="63"/>
      <c r="BV139" s="63"/>
      <c r="BW139" s="63"/>
      <c r="BX139" s="63"/>
      <c r="BY139" s="63"/>
      <c r="BZ139" s="63"/>
      <c r="CA139" s="63"/>
      <c r="CB139" s="63"/>
      <c r="CC139" s="63"/>
      <c r="CD139" s="63"/>
      <c r="CE139" s="63"/>
      <c r="CF139" s="63"/>
      <c r="CG139" s="63"/>
      <c r="CH139" s="63"/>
      <c r="CI139" s="63"/>
      <c r="CJ139" s="63"/>
      <c r="CK139" s="63"/>
      <c r="CL139" s="63"/>
      <c r="CM139" s="63"/>
      <c r="CN139" s="63"/>
      <c r="CO139" s="63"/>
      <c r="CP139" s="63"/>
      <c r="CQ139" s="63"/>
      <c r="CR139" s="63"/>
      <c r="CS139" s="63"/>
      <c r="CT139" s="63"/>
      <c r="CU139" s="63"/>
      <c r="CV139" s="63"/>
      <c r="CW139" s="63"/>
      <c r="CX139" s="63"/>
      <c r="CY139" s="63"/>
      <c r="CZ139" s="63"/>
      <c r="DA139" s="63"/>
      <c r="DB139" s="63"/>
      <c r="DC139" s="63"/>
      <c r="DD139" s="63"/>
      <c r="DE139" s="63"/>
      <c r="DF139" s="63"/>
      <c r="DG139" s="63"/>
      <c r="DH139" s="63"/>
      <c r="DI139" s="63"/>
      <c r="DJ139" s="63"/>
      <c r="DK139" s="63"/>
      <c r="DL139" s="63"/>
      <c r="DM139" s="63"/>
      <c r="DN139" s="63"/>
      <c r="DO139" s="63"/>
      <c r="DP139" s="63"/>
      <c r="DQ139" s="63"/>
      <c r="DR139" s="63"/>
      <c r="DS139" s="63"/>
      <c r="DT139" s="63"/>
      <c r="DU139" s="63"/>
      <c r="DV139" s="63"/>
      <c r="DW139" s="63"/>
      <c r="DX139" s="63"/>
      <c r="DY139" s="63"/>
      <c r="DZ139" s="63"/>
      <c r="EA139" s="63"/>
      <c r="EB139" s="63"/>
      <c r="EC139" s="63"/>
      <c r="ED139" s="63"/>
      <c r="EE139" s="63"/>
      <c r="EF139" s="63"/>
      <c r="EG139" s="63"/>
      <c r="EH139" s="63"/>
      <c r="EI139" s="63"/>
      <c r="EJ139" s="63"/>
      <c r="EK139" s="63"/>
      <c r="EL139" s="63"/>
      <c r="EM139" s="63"/>
      <c r="EN139" s="63"/>
      <c r="EO139" s="63"/>
      <c r="EP139" s="63"/>
      <c r="EQ139" s="63"/>
      <c r="ER139" s="63"/>
      <c r="ES139" s="63"/>
      <c r="ET139" s="63"/>
      <c r="EU139" s="63"/>
      <c r="EV139" s="63"/>
      <c r="EW139" s="63"/>
      <c r="EX139" s="63"/>
      <c r="EY139" s="63"/>
      <c r="EZ139" s="63"/>
      <c r="FA139" s="63"/>
      <c r="FB139" s="63"/>
      <c r="FC139" s="63"/>
      <c r="FD139" s="63"/>
      <c r="FE139" s="63"/>
      <c r="FF139" s="63"/>
      <c r="FG139" s="63"/>
      <c r="FH139" s="63"/>
      <c r="FI139" s="63"/>
      <c r="FJ139" s="63"/>
      <c r="FK139" s="63"/>
      <c r="FL139" s="63"/>
      <c r="FM139" s="63"/>
      <c r="FN139" s="63"/>
      <c r="FO139" s="63"/>
      <c r="FP139" s="63"/>
      <c r="FQ139" s="63"/>
      <c r="FR139" s="63"/>
      <c r="FS139" s="63"/>
      <c r="FT139" s="63"/>
      <c r="FU139" s="63"/>
      <c r="FV139" s="63"/>
      <c r="FW139" s="63"/>
      <c r="FX139" s="63"/>
      <c r="FY139" s="63"/>
      <c r="FZ139" s="63"/>
      <c r="GA139" s="63"/>
      <c r="GB139" s="63"/>
      <c r="GC139" s="63"/>
      <c r="GD139" s="63"/>
      <c r="GE139" s="63"/>
      <c r="GF139" s="63"/>
      <c r="GG139" s="63"/>
      <c r="GH139" s="63"/>
      <c r="GI139" s="63"/>
      <c r="GJ139" s="63"/>
      <c r="GK139" s="63"/>
      <c r="GL139" s="63"/>
      <c r="GM139" s="63"/>
      <c r="GN139" s="63"/>
      <c r="GO139" s="63"/>
      <c r="GP139" s="63"/>
      <c r="GQ139" s="63"/>
      <c r="GR139" s="63"/>
      <c r="GS139" s="63"/>
      <c r="GT139" s="63"/>
      <c r="GU139" s="63"/>
      <c r="GV139" s="63"/>
      <c r="GW139" s="63"/>
      <c r="GX139" s="63"/>
      <c r="GY139" s="63"/>
      <c r="GZ139" s="63"/>
      <c r="HA139" s="63"/>
      <c r="HB139" s="63"/>
      <c r="HC139" s="63"/>
      <c r="HD139" s="63"/>
      <c r="HE139" s="63"/>
      <c r="HF139" s="63"/>
      <c r="HG139" s="63"/>
      <c r="HH139" s="63"/>
      <c r="HI139" s="63"/>
      <c r="HJ139" s="63"/>
      <c r="HK139" s="63"/>
      <c r="HL139" s="63"/>
      <c r="HM139" s="63"/>
      <c r="HN139" s="63"/>
      <c r="HO139" s="63"/>
      <c r="HP139" s="63"/>
      <c r="HQ139" s="63"/>
      <c r="HR139" s="63"/>
      <c r="HS139" s="63"/>
      <c r="HT139" s="63"/>
      <c r="HU139" s="63"/>
      <c r="HV139" s="63"/>
      <c r="HW139" s="63"/>
      <c r="HX139" s="63"/>
      <c r="HY139" s="63"/>
      <c r="HZ139" s="63"/>
      <c r="IA139" s="63"/>
      <c r="IB139" s="63"/>
      <c r="IC139" s="63"/>
      <c r="ID139" s="63"/>
      <c r="IE139" s="63"/>
      <c r="IF139" s="63"/>
      <c r="IG139" s="63"/>
      <c r="IH139" s="63"/>
      <c r="II139" s="63"/>
      <c r="IJ139" s="63"/>
      <c r="IK139" s="63"/>
      <c r="IL139" s="63"/>
      <c r="IM139" s="63"/>
      <c r="IN139" s="63"/>
      <c r="IO139" s="63"/>
      <c r="IP139" s="63"/>
      <c r="IQ139" s="63"/>
      <c r="IR139" s="63"/>
      <c r="IS139" s="63"/>
      <c r="IT139" s="63"/>
      <c r="IU139" s="63"/>
      <c r="IV139" s="63"/>
      <c r="IW139" s="63"/>
      <c r="IX139" s="63"/>
      <c r="IY139" s="63"/>
      <c r="IZ139" s="63"/>
      <c r="JA139" s="63"/>
      <c r="JB139" s="63"/>
      <c r="JC139" s="63"/>
      <c r="JD139" s="63"/>
      <c r="JE139" s="63"/>
    </row>
    <row r="140" spans="1:265" x14ac:dyDescent="0.15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  <c r="BL140" s="63"/>
      <c r="BM140" s="63"/>
      <c r="BN140" s="63"/>
      <c r="BO140" s="63"/>
      <c r="BP140" s="63"/>
      <c r="BQ140" s="63"/>
      <c r="BR140" s="63"/>
      <c r="BS140" s="63"/>
      <c r="BT140" s="63"/>
      <c r="BU140" s="63"/>
      <c r="BV140" s="63"/>
      <c r="BW140" s="63"/>
      <c r="BX140" s="63"/>
      <c r="BY140" s="63"/>
      <c r="BZ140" s="63"/>
      <c r="CA140" s="63"/>
      <c r="CB140" s="63"/>
      <c r="CC140" s="63"/>
      <c r="CD140" s="63"/>
      <c r="CE140" s="63"/>
      <c r="CF140" s="63"/>
      <c r="CG140" s="63"/>
      <c r="CH140" s="63"/>
      <c r="CI140" s="63"/>
      <c r="CJ140" s="63"/>
      <c r="CK140" s="63"/>
      <c r="CL140" s="63"/>
      <c r="CM140" s="63"/>
      <c r="CN140" s="63"/>
      <c r="CO140" s="63"/>
      <c r="CP140" s="63"/>
      <c r="CQ140" s="63"/>
      <c r="CR140" s="63"/>
      <c r="CS140" s="63"/>
      <c r="CT140" s="63"/>
      <c r="CU140" s="63"/>
      <c r="CV140" s="63"/>
      <c r="CW140" s="63"/>
      <c r="CX140" s="63"/>
      <c r="CY140" s="63"/>
      <c r="CZ140" s="63"/>
      <c r="DA140" s="63"/>
      <c r="DB140" s="63"/>
      <c r="DC140" s="63"/>
      <c r="DD140" s="63"/>
      <c r="DE140" s="63"/>
      <c r="DF140" s="63"/>
      <c r="DG140" s="63"/>
      <c r="DH140" s="63"/>
      <c r="DI140" s="63"/>
      <c r="DJ140" s="63"/>
      <c r="DK140" s="63"/>
      <c r="DL140" s="63"/>
      <c r="DM140" s="63"/>
      <c r="DN140" s="63"/>
      <c r="DO140" s="63"/>
      <c r="DP140" s="63"/>
      <c r="DQ140" s="63"/>
      <c r="DR140" s="63"/>
      <c r="DS140" s="63"/>
      <c r="DT140" s="63"/>
      <c r="DU140" s="63"/>
      <c r="DV140" s="63"/>
      <c r="DW140" s="63"/>
      <c r="DX140" s="63"/>
      <c r="DY140" s="63"/>
      <c r="DZ140" s="63"/>
      <c r="EA140" s="63"/>
      <c r="EB140" s="63"/>
      <c r="EC140" s="63"/>
      <c r="ED140" s="63"/>
      <c r="EE140" s="63"/>
      <c r="EF140" s="63"/>
      <c r="EG140" s="63"/>
      <c r="EH140" s="63"/>
      <c r="EI140" s="63"/>
      <c r="EJ140" s="63"/>
      <c r="EK140" s="63"/>
      <c r="EL140" s="63"/>
      <c r="EM140" s="63"/>
      <c r="EN140" s="63"/>
      <c r="EO140" s="63"/>
      <c r="EP140" s="63"/>
      <c r="EQ140" s="63"/>
      <c r="ER140" s="63"/>
      <c r="ES140" s="63"/>
      <c r="ET140" s="63"/>
      <c r="EU140" s="63"/>
      <c r="EV140" s="63"/>
      <c r="EW140" s="63"/>
      <c r="EX140" s="63"/>
      <c r="EY140" s="63"/>
      <c r="EZ140" s="63"/>
      <c r="FA140" s="63"/>
      <c r="FB140" s="63"/>
      <c r="FC140" s="63"/>
      <c r="FD140" s="63"/>
      <c r="FE140" s="63"/>
      <c r="FF140" s="63"/>
      <c r="FG140" s="63"/>
      <c r="FH140" s="63"/>
      <c r="FI140" s="63"/>
      <c r="FJ140" s="63"/>
      <c r="FK140" s="63"/>
      <c r="FL140" s="63"/>
      <c r="FM140" s="63"/>
      <c r="FN140" s="63"/>
      <c r="FO140" s="63"/>
      <c r="FP140" s="63"/>
      <c r="FQ140" s="63"/>
      <c r="FR140" s="63"/>
      <c r="FS140" s="63"/>
      <c r="FT140" s="63"/>
      <c r="FU140" s="63"/>
      <c r="FV140" s="63"/>
      <c r="FW140" s="63"/>
      <c r="FX140" s="63"/>
      <c r="FY140" s="63"/>
      <c r="FZ140" s="63"/>
      <c r="GA140" s="63"/>
      <c r="GB140" s="63"/>
      <c r="GC140" s="63"/>
      <c r="GD140" s="63"/>
      <c r="GE140" s="63"/>
      <c r="GF140" s="63"/>
      <c r="GG140" s="63"/>
      <c r="GH140" s="63"/>
      <c r="GI140" s="63"/>
      <c r="GJ140" s="63"/>
      <c r="GK140" s="63"/>
      <c r="GL140" s="63"/>
      <c r="GM140" s="63"/>
      <c r="GN140" s="63"/>
      <c r="GO140" s="63"/>
      <c r="GP140" s="63"/>
      <c r="GQ140" s="63"/>
      <c r="GR140" s="63"/>
      <c r="GS140" s="63"/>
      <c r="GT140" s="63"/>
      <c r="GU140" s="63"/>
      <c r="GV140" s="63"/>
      <c r="GW140" s="63"/>
      <c r="GX140" s="63"/>
      <c r="GY140" s="63"/>
      <c r="GZ140" s="63"/>
      <c r="HA140" s="63"/>
      <c r="HB140" s="63"/>
      <c r="HC140" s="63"/>
      <c r="HD140" s="63"/>
      <c r="HE140" s="63"/>
      <c r="HF140" s="63"/>
      <c r="HG140" s="63"/>
      <c r="HH140" s="63"/>
      <c r="HI140" s="63"/>
      <c r="HJ140" s="63"/>
      <c r="HK140" s="63"/>
      <c r="HL140" s="63"/>
      <c r="HM140" s="63"/>
      <c r="HN140" s="63"/>
      <c r="HO140" s="63"/>
      <c r="HP140" s="63"/>
      <c r="HQ140" s="63"/>
      <c r="HR140" s="63"/>
      <c r="HS140" s="63"/>
      <c r="HT140" s="63"/>
      <c r="HU140" s="63"/>
      <c r="HV140" s="63"/>
      <c r="HW140" s="63"/>
      <c r="HX140" s="63"/>
      <c r="HY140" s="63"/>
      <c r="HZ140" s="63"/>
      <c r="IA140" s="63"/>
      <c r="IB140" s="63"/>
      <c r="IC140" s="63"/>
      <c r="ID140" s="63"/>
      <c r="IE140" s="63"/>
      <c r="IF140" s="63"/>
      <c r="IG140" s="63"/>
      <c r="IH140" s="63"/>
      <c r="II140" s="63"/>
      <c r="IJ140" s="63"/>
      <c r="IK140" s="63"/>
      <c r="IL140" s="63"/>
      <c r="IM140" s="63"/>
      <c r="IN140" s="63"/>
      <c r="IO140" s="63"/>
      <c r="IP140" s="63"/>
      <c r="IQ140" s="63"/>
      <c r="IR140" s="63"/>
      <c r="IS140" s="63"/>
      <c r="IT140" s="63"/>
      <c r="IU140" s="63"/>
      <c r="IV140" s="63"/>
      <c r="IW140" s="63"/>
      <c r="IX140" s="63"/>
      <c r="IY140" s="63"/>
      <c r="IZ140" s="63"/>
      <c r="JA140" s="63"/>
      <c r="JB140" s="63"/>
      <c r="JC140" s="63"/>
      <c r="JD140" s="63"/>
      <c r="JE140" s="63"/>
    </row>
    <row r="141" spans="1:265" x14ac:dyDescent="0.15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  <c r="BL141" s="63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3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3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  <c r="EE141" s="63"/>
      <c r="EF141" s="63"/>
      <c r="EG141" s="63"/>
      <c r="EH141" s="63"/>
      <c r="EI141" s="63"/>
      <c r="EJ141" s="63"/>
      <c r="EK141" s="63"/>
      <c r="EL141" s="63"/>
      <c r="EM141" s="63"/>
      <c r="EN141" s="63"/>
      <c r="EO141" s="63"/>
      <c r="EP141" s="63"/>
      <c r="EQ141" s="63"/>
      <c r="ER141" s="63"/>
      <c r="ES141" s="63"/>
      <c r="ET141" s="63"/>
      <c r="EU141" s="63"/>
      <c r="EV141" s="63"/>
      <c r="EW141" s="63"/>
      <c r="EX141" s="63"/>
      <c r="EY141" s="63"/>
      <c r="EZ141" s="63"/>
      <c r="FA141" s="63"/>
      <c r="FB141" s="63"/>
      <c r="FC141" s="63"/>
      <c r="FD141" s="63"/>
      <c r="FE141" s="63"/>
      <c r="FF141" s="63"/>
      <c r="FG141" s="63"/>
      <c r="FH141" s="63"/>
      <c r="FI141" s="63"/>
      <c r="FJ141" s="63"/>
      <c r="FK141" s="63"/>
      <c r="FL141" s="63"/>
      <c r="FM141" s="63"/>
      <c r="FN141" s="63"/>
      <c r="FO141" s="63"/>
      <c r="FP141" s="63"/>
      <c r="FQ141" s="63"/>
      <c r="FR141" s="63"/>
      <c r="FS141" s="63"/>
      <c r="FT141" s="63"/>
      <c r="FU141" s="63"/>
      <c r="FV141" s="63"/>
      <c r="FW141" s="63"/>
      <c r="FX141" s="63"/>
      <c r="FY141" s="63"/>
      <c r="FZ141" s="63"/>
      <c r="GA141" s="63"/>
      <c r="GB141" s="63"/>
      <c r="GC141" s="63"/>
      <c r="GD141" s="63"/>
      <c r="GE141" s="63"/>
      <c r="GF141" s="63"/>
      <c r="GG141" s="63"/>
      <c r="GH141" s="63"/>
      <c r="GI141" s="63"/>
      <c r="GJ141" s="63"/>
      <c r="GK141" s="63"/>
      <c r="GL141" s="63"/>
      <c r="GM141" s="63"/>
      <c r="GN141" s="63"/>
      <c r="GO141" s="63"/>
      <c r="GP141" s="63"/>
      <c r="GQ141" s="63"/>
      <c r="GR141" s="63"/>
      <c r="GS141" s="63"/>
      <c r="GT141" s="63"/>
      <c r="GU141" s="63"/>
      <c r="GV141" s="63"/>
      <c r="GW141" s="63"/>
      <c r="GX141" s="63"/>
      <c r="GY141" s="63"/>
      <c r="GZ141" s="63"/>
      <c r="HA141" s="63"/>
      <c r="HB141" s="63"/>
      <c r="HC141" s="63"/>
      <c r="HD141" s="63"/>
      <c r="HE141" s="63"/>
      <c r="HF141" s="63"/>
      <c r="HG141" s="63"/>
      <c r="HH141" s="63"/>
      <c r="HI141" s="63"/>
      <c r="HJ141" s="63"/>
      <c r="HK141" s="63"/>
      <c r="HL141" s="63"/>
      <c r="HM141" s="63"/>
      <c r="HN141" s="63"/>
      <c r="HO141" s="63"/>
      <c r="HP141" s="63"/>
      <c r="HQ141" s="63"/>
      <c r="HR141" s="63"/>
      <c r="HS141" s="63"/>
      <c r="HT141" s="63"/>
      <c r="HU141" s="63"/>
      <c r="HV141" s="63"/>
      <c r="HW141" s="63"/>
      <c r="HX141" s="63"/>
      <c r="HY141" s="63"/>
      <c r="HZ141" s="63"/>
      <c r="IA141" s="63"/>
      <c r="IB141" s="63"/>
      <c r="IC141" s="63"/>
      <c r="ID141" s="63"/>
      <c r="IE141" s="63"/>
      <c r="IF141" s="63"/>
      <c r="IG141" s="63"/>
      <c r="IH141" s="63"/>
      <c r="II141" s="63"/>
      <c r="IJ141" s="63"/>
      <c r="IK141" s="63"/>
      <c r="IL141" s="63"/>
      <c r="IM141" s="63"/>
      <c r="IN141" s="63"/>
      <c r="IO141" s="63"/>
      <c r="IP141" s="63"/>
      <c r="IQ141" s="63"/>
      <c r="IR141" s="63"/>
      <c r="IS141" s="63"/>
      <c r="IT141" s="63"/>
      <c r="IU141" s="63"/>
      <c r="IV141" s="63"/>
      <c r="IW141" s="63"/>
      <c r="IX141" s="63"/>
      <c r="IY141" s="63"/>
      <c r="IZ141" s="63"/>
      <c r="JA141" s="63"/>
      <c r="JB141" s="63"/>
      <c r="JC141" s="63"/>
      <c r="JD141" s="63"/>
      <c r="JE141" s="63"/>
    </row>
    <row r="142" spans="1:265" x14ac:dyDescent="0.15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  <c r="AW142" s="63"/>
      <c r="AX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  <c r="BL142" s="63"/>
      <c r="BM142" s="63"/>
      <c r="BN142" s="63"/>
      <c r="BO142" s="63"/>
      <c r="BP142" s="63"/>
      <c r="BQ142" s="63"/>
      <c r="BR142" s="63"/>
      <c r="BS142" s="63"/>
      <c r="BT142" s="63"/>
      <c r="BU142" s="63"/>
      <c r="BV142" s="63"/>
      <c r="BW142" s="63"/>
      <c r="BX142" s="63"/>
      <c r="BY142" s="63"/>
      <c r="BZ142" s="63"/>
      <c r="CA142" s="63"/>
      <c r="CB142" s="63"/>
      <c r="CC142" s="63"/>
      <c r="CD142" s="63"/>
      <c r="CE142" s="63"/>
      <c r="CF142" s="63"/>
      <c r="CG142" s="63"/>
      <c r="CH142" s="63"/>
      <c r="CI142" s="63"/>
      <c r="CJ142" s="63"/>
      <c r="CK142" s="63"/>
      <c r="CL142" s="63"/>
      <c r="CM142" s="63"/>
      <c r="CN142" s="63"/>
      <c r="CO142" s="63"/>
      <c r="CP142" s="63"/>
      <c r="CQ142" s="63"/>
      <c r="CR142" s="63"/>
      <c r="CS142" s="63"/>
      <c r="CT142" s="63"/>
      <c r="CU142" s="63"/>
      <c r="CV142" s="63"/>
      <c r="CW142" s="63"/>
      <c r="CX142" s="63"/>
      <c r="CY142" s="63"/>
      <c r="CZ142" s="63"/>
      <c r="DA142" s="63"/>
      <c r="DB142" s="63"/>
      <c r="DC142" s="63"/>
      <c r="DD142" s="63"/>
      <c r="DE142" s="63"/>
      <c r="DF142" s="63"/>
      <c r="DG142" s="63"/>
      <c r="DH142" s="63"/>
      <c r="DI142" s="63"/>
      <c r="DJ142" s="63"/>
      <c r="DK142" s="63"/>
      <c r="DL142" s="63"/>
      <c r="DM142" s="63"/>
      <c r="DN142" s="63"/>
      <c r="DO142" s="63"/>
      <c r="DP142" s="63"/>
      <c r="DQ142" s="63"/>
      <c r="DR142" s="63"/>
      <c r="DS142" s="63"/>
      <c r="DT142" s="63"/>
      <c r="DU142" s="63"/>
      <c r="DV142" s="63"/>
      <c r="DW142" s="63"/>
      <c r="DX142" s="63"/>
      <c r="DY142" s="63"/>
      <c r="DZ142" s="63"/>
      <c r="EA142" s="63"/>
      <c r="EB142" s="63"/>
      <c r="EC142" s="63"/>
      <c r="ED142" s="63"/>
      <c r="EE142" s="63"/>
      <c r="EF142" s="63"/>
      <c r="EG142" s="63"/>
      <c r="EH142" s="63"/>
      <c r="EI142" s="63"/>
      <c r="EJ142" s="63"/>
      <c r="EK142" s="63"/>
      <c r="EL142" s="63"/>
      <c r="EM142" s="63"/>
      <c r="EN142" s="63"/>
      <c r="EO142" s="63"/>
      <c r="EP142" s="63"/>
      <c r="EQ142" s="63"/>
      <c r="ER142" s="63"/>
      <c r="ES142" s="63"/>
      <c r="ET142" s="63"/>
      <c r="EU142" s="63"/>
      <c r="EV142" s="63"/>
      <c r="EW142" s="63"/>
      <c r="EX142" s="63"/>
      <c r="EY142" s="63"/>
      <c r="EZ142" s="63"/>
      <c r="FA142" s="63"/>
      <c r="FB142" s="63"/>
      <c r="FC142" s="63"/>
      <c r="FD142" s="63"/>
      <c r="FE142" s="63"/>
      <c r="FF142" s="63"/>
      <c r="FG142" s="63"/>
      <c r="FH142" s="63"/>
      <c r="FI142" s="63"/>
      <c r="FJ142" s="63"/>
      <c r="FK142" s="63"/>
      <c r="FL142" s="63"/>
      <c r="FM142" s="63"/>
      <c r="FN142" s="63"/>
      <c r="FO142" s="63"/>
      <c r="FP142" s="63"/>
      <c r="FQ142" s="63"/>
      <c r="FR142" s="63"/>
      <c r="FS142" s="63"/>
      <c r="FT142" s="63"/>
      <c r="FU142" s="63"/>
      <c r="FV142" s="63"/>
      <c r="FW142" s="63"/>
      <c r="FX142" s="63"/>
      <c r="FY142" s="63"/>
      <c r="FZ142" s="63"/>
      <c r="GA142" s="63"/>
      <c r="GB142" s="63"/>
      <c r="GC142" s="63"/>
      <c r="GD142" s="63"/>
      <c r="GE142" s="63"/>
      <c r="GF142" s="63"/>
      <c r="GG142" s="63"/>
      <c r="GH142" s="63"/>
      <c r="GI142" s="63"/>
      <c r="GJ142" s="63"/>
      <c r="GK142" s="63"/>
      <c r="GL142" s="63"/>
      <c r="GM142" s="63"/>
      <c r="GN142" s="63"/>
      <c r="GO142" s="63"/>
      <c r="GP142" s="63"/>
      <c r="GQ142" s="63"/>
      <c r="GR142" s="63"/>
      <c r="GS142" s="63"/>
      <c r="GT142" s="63"/>
      <c r="GU142" s="63"/>
      <c r="GV142" s="63"/>
      <c r="GW142" s="63"/>
      <c r="GX142" s="63"/>
      <c r="GY142" s="63"/>
      <c r="GZ142" s="63"/>
      <c r="HA142" s="63"/>
      <c r="HB142" s="63"/>
      <c r="HC142" s="63"/>
      <c r="HD142" s="63"/>
      <c r="HE142" s="63"/>
      <c r="HF142" s="63"/>
      <c r="HG142" s="63"/>
      <c r="HH142" s="63"/>
      <c r="HI142" s="63"/>
      <c r="HJ142" s="63"/>
      <c r="HK142" s="63"/>
      <c r="HL142" s="63"/>
      <c r="HM142" s="63"/>
      <c r="HN142" s="63"/>
      <c r="HO142" s="63"/>
      <c r="HP142" s="63"/>
      <c r="HQ142" s="63"/>
      <c r="HR142" s="63"/>
      <c r="HS142" s="63"/>
      <c r="HT142" s="63"/>
      <c r="HU142" s="63"/>
      <c r="HV142" s="63"/>
      <c r="HW142" s="63"/>
      <c r="HX142" s="63"/>
      <c r="HY142" s="63"/>
      <c r="HZ142" s="63"/>
      <c r="IA142" s="63"/>
      <c r="IB142" s="63"/>
      <c r="IC142" s="63"/>
      <c r="ID142" s="63"/>
      <c r="IE142" s="63"/>
      <c r="IF142" s="63"/>
      <c r="IG142" s="63"/>
      <c r="IH142" s="63"/>
      <c r="II142" s="63"/>
      <c r="IJ142" s="63"/>
      <c r="IK142" s="63"/>
      <c r="IL142" s="63"/>
      <c r="IM142" s="63"/>
      <c r="IN142" s="63"/>
      <c r="IO142" s="63"/>
      <c r="IP142" s="63"/>
      <c r="IQ142" s="63"/>
      <c r="IR142" s="63"/>
      <c r="IS142" s="63"/>
      <c r="IT142" s="63"/>
      <c r="IU142" s="63"/>
      <c r="IV142" s="63"/>
      <c r="IW142" s="63"/>
      <c r="IX142" s="63"/>
      <c r="IY142" s="63"/>
      <c r="IZ142" s="63"/>
      <c r="JA142" s="63"/>
      <c r="JB142" s="63"/>
      <c r="JC142" s="63"/>
      <c r="JD142" s="63"/>
      <c r="JE142" s="63"/>
    </row>
    <row r="143" spans="1:265" x14ac:dyDescent="0.15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  <c r="AW143" s="63"/>
      <c r="AX143" s="63"/>
      <c r="AY143" s="63"/>
      <c r="AZ143" s="63"/>
      <c r="BA143" s="63"/>
      <c r="BB143" s="63"/>
      <c r="BC143" s="63"/>
      <c r="BD143" s="63"/>
      <c r="BE143" s="63"/>
      <c r="BF143" s="63"/>
      <c r="BG143" s="63"/>
      <c r="BH143" s="63"/>
      <c r="BI143" s="63"/>
      <c r="BJ143" s="63"/>
      <c r="BK143" s="63"/>
      <c r="BL143" s="63"/>
      <c r="BM143" s="63"/>
      <c r="BN143" s="63"/>
      <c r="BO143" s="63"/>
      <c r="BP143" s="63"/>
      <c r="BQ143" s="63"/>
      <c r="BR143" s="63"/>
      <c r="BS143" s="63"/>
      <c r="BT143" s="63"/>
      <c r="BU143" s="63"/>
      <c r="BV143" s="63"/>
      <c r="BW143" s="63"/>
      <c r="BX143" s="63"/>
      <c r="BY143" s="63"/>
      <c r="BZ143" s="63"/>
      <c r="CA143" s="63"/>
      <c r="CB143" s="63"/>
      <c r="CC143" s="63"/>
      <c r="CD143" s="63"/>
      <c r="CE143" s="63"/>
      <c r="CF143" s="63"/>
      <c r="CG143" s="63"/>
      <c r="CH143" s="63"/>
      <c r="CI143" s="63"/>
      <c r="CJ143" s="63"/>
      <c r="CK143" s="63"/>
      <c r="CL143" s="63"/>
      <c r="CM143" s="63"/>
      <c r="CN143" s="63"/>
      <c r="CO143" s="63"/>
      <c r="CP143" s="63"/>
      <c r="CQ143" s="63"/>
      <c r="CR143" s="63"/>
      <c r="CS143" s="63"/>
      <c r="CT143" s="63"/>
      <c r="CU143" s="63"/>
      <c r="CV143" s="63"/>
      <c r="CW143" s="63"/>
      <c r="CX143" s="63"/>
      <c r="CY143" s="63"/>
      <c r="CZ143" s="63"/>
      <c r="DA143" s="63"/>
      <c r="DB143" s="63"/>
      <c r="DC143" s="63"/>
      <c r="DD143" s="63"/>
      <c r="DE143" s="63"/>
      <c r="DF143" s="63"/>
      <c r="DG143" s="63"/>
      <c r="DH143" s="63"/>
      <c r="DI143" s="63"/>
      <c r="DJ143" s="63"/>
      <c r="DK143" s="63"/>
      <c r="DL143" s="63"/>
      <c r="DM143" s="63"/>
      <c r="DN143" s="63"/>
      <c r="DO143" s="63"/>
      <c r="DP143" s="63"/>
      <c r="DQ143" s="63"/>
      <c r="DR143" s="63"/>
      <c r="DS143" s="63"/>
      <c r="DT143" s="63"/>
      <c r="DU143" s="63"/>
      <c r="DV143" s="63"/>
      <c r="DW143" s="63"/>
      <c r="DX143" s="63"/>
      <c r="DY143" s="63"/>
      <c r="DZ143" s="63"/>
      <c r="EA143" s="63"/>
      <c r="EB143" s="63"/>
      <c r="EC143" s="63"/>
      <c r="ED143" s="63"/>
      <c r="EE143" s="63"/>
      <c r="EF143" s="63"/>
      <c r="EG143" s="63"/>
      <c r="EH143" s="63"/>
      <c r="EI143" s="63"/>
      <c r="EJ143" s="63"/>
      <c r="EK143" s="63"/>
      <c r="EL143" s="63"/>
      <c r="EM143" s="63"/>
      <c r="EN143" s="63"/>
      <c r="EO143" s="63"/>
      <c r="EP143" s="63"/>
      <c r="EQ143" s="63"/>
      <c r="ER143" s="63"/>
      <c r="ES143" s="63"/>
      <c r="ET143" s="63"/>
      <c r="EU143" s="63"/>
      <c r="EV143" s="63"/>
      <c r="EW143" s="63"/>
      <c r="EX143" s="63"/>
      <c r="EY143" s="63"/>
      <c r="EZ143" s="63"/>
      <c r="FA143" s="63"/>
      <c r="FB143" s="63"/>
      <c r="FC143" s="63"/>
      <c r="FD143" s="63"/>
      <c r="FE143" s="63"/>
      <c r="FF143" s="63"/>
      <c r="FG143" s="63"/>
      <c r="FH143" s="63"/>
      <c r="FI143" s="63"/>
      <c r="FJ143" s="63"/>
      <c r="FK143" s="63"/>
      <c r="FL143" s="63"/>
      <c r="FM143" s="63"/>
      <c r="FN143" s="63"/>
      <c r="FO143" s="63"/>
      <c r="FP143" s="63"/>
      <c r="FQ143" s="63"/>
      <c r="FR143" s="63"/>
      <c r="FS143" s="63"/>
      <c r="FT143" s="63"/>
      <c r="FU143" s="63"/>
      <c r="FV143" s="63"/>
      <c r="FW143" s="63"/>
      <c r="FX143" s="63"/>
      <c r="FY143" s="63"/>
      <c r="FZ143" s="63"/>
      <c r="GA143" s="63"/>
      <c r="GB143" s="63"/>
      <c r="GC143" s="63"/>
      <c r="GD143" s="63"/>
      <c r="GE143" s="63"/>
      <c r="GF143" s="63"/>
      <c r="GG143" s="63"/>
      <c r="GH143" s="63"/>
      <c r="GI143" s="63"/>
      <c r="GJ143" s="63"/>
      <c r="GK143" s="63"/>
      <c r="GL143" s="63"/>
      <c r="GM143" s="63"/>
      <c r="GN143" s="63"/>
      <c r="GO143" s="63"/>
      <c r="GP143" s="63"/>
      <c r="GQ143" s="63"/>
      <c r="GR143" s="63"/>
      <c r="GS143" s="63"/>
      <c r="GT143" s="63"/>
      <c r="GU143" s="63"/>
      <c r="GV143" s="63"/>
      <c r="GW143" s="63"/>
      <c r="GX143" s="63"/>
      <c r="GY143" s="63"/>
      <c r="GZ143" s="63"/>
      <c r="HA143" s="63"/>
      <c r="HB143" s="63"/>
      <c r="HC143" s="63"/>
      <c r="HD143" s="63"/>
      <c r="HE143" s="63"/>
      <c r="HF143" s="63"/>
      <c r="HG143" s="63"/>
      <c r="HH143" s="63"/>
      <c r="HI143" s="63"/>
      <c r="HJ143" s="63"/>
      <c r="HK143" s="63"/>
      <c r="HL143" s="63"/>
      <c r="HM143" s="63"/>
      <c r="HN143" s="63"/>
      <c r="HO143" s="63"/>
      <c r="HP143" s="63"/>
      <c r="HQ143" s="63"/>
      <c r="HR143" s="63"/>
      <c r="HS143" s="63"/>
      <c r="HT143" s="63"/>
      <c r="HU143" s="63"/>
      <c r="HV143" s="63"/>
      <c r="HW143" s="63"/>
      <c r="HX143" s="63"/>
      <c r="HY143" s="63"/>
      <c r="HZ143" s="63"/>
      <c r="IA143" s="63"/>
      <c r="IB143" s="63"/>
      <c r="IC143" s="63"/>
      <c r="ID143" s="63"/>
      <c r="IE143" s="63"/>
      <c r="IF143" s="63"/>
      <c r="IG143" s="63"/>
      <c r="IH143" s="63"/>
      <c r="II143" s="63"/>
      <c r="IJ143" s="63"/>
      <c r="IK143" s="63"/>
      <c r="IL143" s="63"/>
      <c r="IM143" s="63"/>
      <c r="IN143" s="63"/>
      <c r="IO143" s="63"/>
      <c r="IP143" s="63"/>
      <c r="IQ143" s="63"/>
      <c r="IR143" s="63"/>
      <c r="IS143" s="63"/>
      <c r="IT143" s="63"/>
      <c r="IU143" s="63"/>
      <c r="IV143" s="63"/>
      <c r="IW143" s="63"/>
      <c r="IX143" s="63"/>
      <c r="IY143" s="63"/>
      <c r="IZ143" s="63"/>
      <c r="JA143" s="63"/>
      <c r="JB143" s="63"/>
      <c r="JC143" s="63"/>
      <c r="JD143" s="63"/>
      <c r="JE143" s="63"/>
    </row>
    <row r="144" spans="1:265" x14ac:dyDescent="0.15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  <c r="AW144" s="63"/>
      <c r="AX144" s="63"/>
      <c r="AY144" s="63"/>
      <c r="AZ144" s="63"/>
      <c r="BA144" s="63"/>
      <c r="BB144" s="63"/>
      <c r="BC144" s="63"/>
      <c r="BD144" s="63"/>
      <c r="BE144" s="63"/>
      <c r="BF144" s="63"/>
      <c r="BG144" s="63"/>
      <c r="BH144" s="63"/>
      <c r="BI144" s="63"/>
      <c r="BJ144" s="63"/>
      <c r="BK144" s="63"/>
      <c r="BL144" s="63"/>
      <c r="BM144" s="63"/>
      <c r="BN144" s="63"/>
      <c r="BO144" s="63"/>
      <c r="BP144" s="63"/>
      <c r="BQ144" s="63"/>
      <c r="BR144" s="63"/>
      <c r="BS144" s="63"/>
      <c r="BT144" s="63"/>
      <c r="BU144" s="63"/>
      <c r="BV144" s="63"/>
      <c r="BW144" s="63"/>
      <c r="BX144" s="63"/>
      <c r="BY144" s="63"/>
      <c r="BZ144" s="63"/>
      <c r="CA144" s="63"/>
      <c r="CB144" s="63"/>
      <c r="CC144" s="63"/>
      <c r="CD144" s="63"/>
      <c r="CE144" s="63"/>
      <c r="CF144" s="63"/>
      <c r="CG144" s="63"/>
      <c r="CH144" s="63"/>
      <c r="CI144" s="63"/>
      <c r="CJ144" s="63"/>
      <c r="CK144" s="63"/>
      <c r="CL144" s="63"/>
      <c r="CM144" s="63"/>
      <c r="CN144" s="63"/>
      <c r="CO144" s="63"/>
      <c r="CP144" s="63"/>
      <c r="CQ144" s="63"/>
      <c r="CR144" s="63"/>
      <c r="CS144" s="63"/>
      <c r="CT144" s="63"/>
      <c r="CU144" s="63"/>
      <c r="CV144" s="63"/>
      <c r="CW144" s="63"/>
      <c r="CX144" s="63"/>
      <c r="CY144" s="63"/>
      <c r="CZ144" s="63"/>
      <c r="DA144" s="63"/>
      <c r="DB144" s="63"/>
      <c r="DC144" s="63"/>
      <c r="DD144" s="63"/>
      <c r="DE144" s="63"/>
      <c r="DF144" s="63"/>
      <c r="DG144" s="63"/>
      <c r="DH144" s="63"/>
      <c r="DI144" s="63"/>
      <c r="DJ144" s="63"/>
      <c r="DK144" s="63"/>
      <c r="DL144" s="63"/>
      <c r="DM144" s="63"/>
      <c r="DN144" s="63"/>
      <c r="DO144" s="63"/>
      <c r="DP144" s="63"/>
      <c r="DQ144" s="63"/>
      <c r="DR144" s="63"/>
      <c r="DS144" s="63"/>
      <c r="DT144" s="63"/>
      <c r="DU144" s="63"/>
      <c r="DV144" s="63"/>
      <c r="DW144" s="63"/>
      <c r="DX144" s="63"/>
      <c r="DY144" s="63"/>
      <c r="DZ144" s="63"/>
      <c r="EA144" s="63"/>
      <c r="EB144" s="63"/>
      <c r="EC144" s="63"/>
      <c r="ED144" s="63"/>
      <c r="EE144" s="63"/>
      <c r="EF144" s="63"/>
      <c r="EG144" s="63"/>
      <c r="EH144" s="63"/>
      <c r="EI144" s="63"/>
      <c r="EJ144" s="63"/>
      <c r="EK144" s="63"/>
      <c r="EL144" s="63"/>
      <c r="EM144" s="63"/>
      <c r="EN144" s="63"/>
      <c r="EO144" s="63"/>
      <c r="EP144" s="63"/>
      <c r="EQ144" s="63"/>
      <c r="ER144" s="63"/>
      <c r="ES144" s="63"/>
      <c r="ET144" s="63"/>
      <c r="EU144" s="63"/>
      <c r="EV144" s="63"/>
      <c r="EW144" s="63"/>
      <c r="EX144" s="63"/>
      <c r="EY144" s="63"/>
      <c r="EZ144" s="63"/>
      <c r="FA144" s="63"/>
      <c r="FB144" s="63"/>
      <c r="FC144" s="63"/>
      <c r="FD144" s="63"/>
      <c r="FE144" s="63"/>
      <c r="FF144" s="63"/>
      <c r="FG144" s="63"/>
      <c r="FH144" s="63"/>
      <c r="FI144" s="63"/>
      <c r="FJ144" s="63"/>
      <c r="FK144" s="63"/>
      <c r="FL144" s="63"/>
      <c r="FM144" s="63"/>
      <c r="FN144" s="63"/>
      <c r="FO144" s="63"/>
      <c r="FP144" s="63"/>
      <c r="FQ144" s="63"/>
      <c r="FR144" s="63"/>
      <c r="FS144" s="63"/>
      <c r="FT144" s="63"/>
      <c r="FU144" s="63"/>
      <c r="FV144" s="63"/>
      <c r="FW144" s="63"/>
      <c r="FX144" s="63"/>
      <c r="FY144" s="63"/>
      <c r="FZ144" s="63"/>
      <c r="GA144" s="63"/>
      <c r="GB144" s="63"/>
      <c r="GC144" s="63"/>
      <c r="GD144" s="63"/>
      <c r="GE144" s="63"/>
      <c r="GF144" s="63"/>
      <c r="GG144" s="63"/>
      <c r="GH144" s="63"/>
      <c r="GI144" s="63"/>
      <c r="GJ144" s="63"/>
      <c r="GK144" s="63"/>
      <c r="GL144" s="63"/>
      <c r="GM144" s="63"/>
      <c r="GN144" s="63"/>
      <c r="GO144" s="63"/>
      <c r="GP144" s="63"/>
      <c r="GQ144" s="63"/>
      <c r="GR144" s="63"/>
      <c r="GS144" s="63"/>
      <c r="GT144" s="63"/>
      <c r="GU144" s="63"/>
      <c r="GV144" s="63"/>
      <c r="GW144" s="63"/>
      <c r="GX144" s="63"/>
      <c r="GY144" s="63"/>
      <c r="GZ144" s="63"/>
      <c r="HA144" s="63"/>
      <c r="HB144" s="63"/>
      <c r="HC144" s="63"/>
      <c r="HD144" s="63"/>
      <c r="HE144" s="63"/>
      <c r="HF144" s="63"/>
      <c r="HG144" s="63"/>
      <c r="HH144" s="63"/>
      <c r="HI144" s="63"/>
      <c r="HJ144" s="63"/>
      <c r="HK144" s="63"/>
      <c r="HL144" s="63"/>
      <c r="HM144" s="63"/>
      <c r="HN144" s="63"/>
      <c r="HO144" s="63"/>
      <c r="HP144" s="63"/>
      <c r="HQ144" s="63"/>
      <c r="HR144" s="63"/>
      <c r="HS144" s="63"/>
      <c r="HT144" s="63"/>
      <c r="HU144" s="63"/>
      <c r="HV144" s="63"/>
      <c r="HW144" s="63"/>
      <c r="HX144" s="63"/>
      <c r="HY144" s="63"/>
      <c r="HZ144" s="63"/>
      <c r="IA144" s="63"/>
      <c r="IB144" s="63"/>
      <c r="IC144" s="63"/>
      <c r="ID144" s="63"/>
      <c r="IE144" s="63"/>
      <c r="IF144" s="63"/>
      <c r="IG144" s="63"/>
      <c r="IH144" s="63"/>
      <c r="II144" s="63"/>
      <c r="IJ144" s="63"/>
      <c r="IK144" s="63"/>
      <c r="IL144" s="63"/>
      <c r="IM144" s="63"/>
      <c r="IN144" s="63"/>
      <c r="IO144" s="63"/>
      <c r="IP144" s="63"/>
      <c r="IQ144" s="63"/>
      <c r="IR144" s="63"/>
      <c r="IS144" s="63"/>
      <c r="IT144" s="63"/>
      <c r="IU144" s="63"/>
      <c r="IV144" s="63"/>
      <c r="IW144" s="63"/>
      <c r="IX144" s="63"/>
      <c r="IY144" s="63"/>
      <c r="IZ144" s="63"/>
      <c r="JA144" s="63"/>
      <c r="JB144" s="63"/>
      <c r="JC144" s="63"/>
      <c r="JD144" s="63"/>
      <c r="JE144" s="63"/>
    </row>
    <row r="145" spans="1:265" x14ac:dyDescent="0.1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63"/>
      <c r="BN145" s="63"/>
      <c r="BO145" s="63"/>
      <c r="BP145" s="63"/>
      <c r="BQ145" s="63"/>
      <c r="BR145" s="63"/>
      <c r="BS145" s="63"/>
      <c r="BT145" s="63"/>
      <c r="BU145" s="63"/>
      <c r="BV145" s="63"/>
      <c r="BW145" s="63"/>
      <c r="BX145" s="63"/>
      <c r="BY145" s="63"/>
      <c r="BZ145" s="63"/>
      <c r="CA145" s="63"/>
      <c r="CB145" s="63"/>
      <c r="CC145" s="63"/>
      <c r="CD145" s="63"/>
      <c r="CE145" s="63"/>
      <c r="CF145" s="63"/>
      <c r="CG145" s="63"/>
      <c r="CH145" s="63"/>
      <c r="CI145" s="63"/>
      <c r="CJ145" s="63"/>
      <c r="CK145" s="63"/>
      <c r="CL145" s="63"/>
      <c r="CM145" s="63"/>
      <c r="CN145" s="63"/>
      <c r="CO145" s="63"/>
      <c r="CP145" s="63"/>
      <c r="CQ145" s="63"/>
      <c r="CR145" s="63"/>
      <c r="CS145" s="63"/>
      <c r="CT145" s="63"/>
      <c r="CU145" s="63"/>
      <c r="CV145" s="63"/>
      <c r="CW145" s="63"/>
      <c r="CX145" s="63"/>
      <c r="CY145" s="63"/>
      <c r="CZ145" s="63"/>
      <c r="DA145" s="63"/>
      <c r="DB145" s="63"/>
      <c r="DC145" s="63"/>
      <c r="DD145" s="63"/>
      <c r="DE145" s="63"/>
      <c r="DF145" s="63"/>
      <c r="DG145" s="63"/>
      <c r="DH145" s="63"/>
      <c r="DI145" s="63"/>
      <c r="DJ145" s="63"/>
      <c r="DK145" s="63"/>
      <c r="DL145" s="63"/>
      <c r="DM145" s="63"/>
      <c r="DN145" s="63"/>
      <c r="DO145" s="63"/>
      <c r="DP145" s="63"/>
      <c r="DQ145" s="63"/>
      <c r="DR145" s="63"/>
      <c r="DS145" s="63"/>
      <c r="DT145" s="63"/>
      <c r="DU145" s="63"/>
      <c r="DV145" s="63"/>
      <c r="DW145" s="63"/>
      <c r="DX145" s="63"/>
      <c r="DY145" s="63"/>
      <c r="DZ145" s="63"/>
      <c r="EA145" s="63"/>
      <c r="EB145" s="63"/>
      <c r="EC145" s="63"/>
      <c r="ED145" s="63"/>
      <c r="EE145" s="63"/>
      <c r="EF145" s="63"/>
      <c r="EG145" s="63"/>
      <c r="EH145" s="63"/>
      <c r="EI145" s="63"/>
      <c r="EJ145" s="63"/>
      <c r="EK145" s="63"/>
      <c r="EL145" s="63"/>
      <c r="EM145" s="63"/>
      <c r="EN145" s="63"/>
      <c r="EO145" s="63"/>
      <c r="EP145" s="63"/>
      <c r="EQ145" s="63"/>
      <c r="ER145" s="63"/>
      <c r="ES145" s="63"/>
      <c r="ET145" s="63"/>
      <c r="EU145" s="63"/>
      <c r="EV145" s="63"/>
      <c r="EW145" s="63"/>
      <c r="EX145" s="63"/>
      <c r="EY145" s="63"/>
      <c r="EZ145" s="63"/>
      <c r="FA145" s="63"/>
      <c r="FB145" s="63"/>
      <c r="FC145" s="63"/>
      <c r="FD145" s="63"/>
      <c r="FE145" s="63"/>
      <c r="FF145" s="63"/>
      <c r="FG145" s="63"/>
      <c r="FH145" s="63"/>
      <c r="FI145" s="63"/>
      <c r="FJ145" s="63"/>
      <c r="FK145" s="63"/>
      <c r="FL145" s="63"/>
      <c r="FM145" s="63"/>
      <c r="FN145" s="63"/>
      <c r="FO145" s="63"/>
      <c r="FP145" s="63"/>
      <c r="FQ145" s="63"/>
      <c r="FR145" s="63"/>
      <c r="FS145" s="63"/>
      <c r="FT145" s="63"/>
      <c r="FU145" s="63"/>
      <c r="FV145" s="63"/>
      <c r="FW145" s="63"/>
      <c r="FX145" s="63"/>
      <c r="FY145" s="63"/>
      <c r="FZ145" s="63"/>
      <c r="GA145" s="63"/>
      <c r="GB145" s="63"/>
      <c r="GC145" s="63"/>
      <c r="GD145" s="63"/>
      <c r="GE145" s="63"/>
      <c r="GF145" s="63"/>
      <c r="GG145" s="63"/>
      <c r="GH145" s="63"/>
      <c r="GI145" s="63"/>
      <c r="GJ145" s="63"/>
      <c r="GK145" s="63"/>
      <c r="GL145" s="63"/>
      <c r="GM145" s="63"/>
      <c r="GN145" s="63"/>
      <c r="GO145" s="63"/>
      <c r="GP145" s="63"/>
      <c r="GQ145" s="63"/>
      <c r="GR145" s="63"/>
      <c r="GS145" s="63"/>
      <c r="GT145" s="63"/>
      <c r="GU145" s="63"/>
      <c r="GV145" s="63"/>
      <c r="GW145" s="63"/>
      <c r="GX145" s="63"/>
      <c r="GY145" s="63"/>
      <c r="GZ145" s="63"/>
      <c r="HA145" s="63"/>
      <c r="HB145" s="63"/>
      <c r="HC145" s="63"/>
      <c r="HD145" s="63"/>
      <c r="HE145" s="63"/>
      <c r="HF145" s="63"/>
      <c r="HG145" s="63"/>
      <c r="HH145" s="63"/>
      <c r="HI145" s="63"/>
      <c r="HJ145" s="63"/>
      <c r="HK145" s="63"/>
      <c r="HL145" s="63"/>
      <c r="HM145" s="63"/>
      <c r="HN145" s="63"/>
      <c r="HO145" s="63"/>
      <c r="HP145" s="63"/>
      <c r="HQ145" s="63"/>
      <c r="HR145" s="63"/>
      <c r="HS145" s="63"/>
      <c r="HT145" s="63"/>
      <c r="HU145" s="63"/>
      <c r="HV145" s="63"/>
      <c r="HW145" s="63"/>
      <c r="HX145" s="63"/>
      <c r="HY145" s="63"/>
      <c r="HZ145" s="63"/>
      <c r="IA145" s="63"/>
      <c r="IB145" s="63"/>
      <c r="IC145" s="63"/>
      <c r="ID145" s="63"/>
      <c r="IE145" s="63"/>
      <c r="IF145" s="63"/>
      <c r="IG145" s="63"/>
      <c r="IH145" s="63"/>
      <c r="II145" s="63"/>
      <c r="IJ145" s="63"/>
      <c r="IK145" s="63"/>
      <c r="IL145" s="63"/>
      <c r="IM145" s="63"/>
      <c r="IN145" s="63"/>
      <c r="IO145" s="63"/>
      <c r="IP145" s="63"/>
      <c r="IQ145" s="63"/>
      <c r="IR145" s="63"/>
      <c r="IS145" s="63"/>
      <c r="IT145" s="63"/>
      <c r="IU145" s="63"/>
      <c r="IV145" s="63"/>
      <c r="IW145" s="63"/>
      <c r="IX145" s="63"/>
      <c r="IY145" s="63"/>
      <c r="IZ145" s="63"/>
      <c r="JA145" s="63"/>
      <c r="JB145" s="63"/>
      <c r="JC145" s="63"/>
      <c r="JD145" s="63"/>
      <c r="JE145" s="63"/>
    </row>
    <row r="146" spans="1:265" x14ac:dyDescent="0.15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3"/>
      <c r="CW146" s="63"/>
      <c r="CX146" s="63"/>
      <c r="CY146" s="63"/>
      <c r="CZ146" s="63"/>
      <c r="DA146" s="63"/>
      <c r="DB146" s="63"/>
      <c r="DC146" s="63"/>
      <c r="DD146" s="63"/>
      <c r="DE146" s="63"/>
      <c r="DF146" s="63"/>
      <c r="DG146" s="63"/>
      <c r="DH146" s="63"/>
      <c r="DI146" s="63"/>
      <c r="DJ146" s="63"/>
      <c r="DK146" s="63"/>
      <c r="DL146" s="63"/>
      <c r="DM146" s="63"/>
      <c r="DN146" s="63"/>
      <c r="DO146" s="63"/>
      <c r="DP146" s="63"/>
      <c r="DQ146" s="63"/>
      <c r="DR146" s="63"/>
      <c r="DS146" s="63"/>
      <c r="DT146" s="63"/>
      <c r="DU146" s="63"/>
      <c r="DV146" s="63"/>
      <c r="DW146" s="63"/>
      <c r="DX146" s="63"/>
      <c r="DY146" s="63"/>
      <c r="DZ146" s="63"/>
      <c r="EA146" s="63"/>
      <c r="EB146" s="63"/>
      <c r="EC146" s="63"/>
      <c r="ED146" s="63"/>
      <c r="EE146" s="63"/>
      <c r="EF146" s="63"/>
      <c r="EG146" s="63"/>
      <c r="EH146" s="63"/>
      <c r="EI146" s="63"/>
      <c r="EJ146" s="63"/>
      <c r="EK146" s="63"/>
      <c r="EL146" s="63"/>
      <c r="EM146" s="63"/>
      <c r="EN146" s="63"/>
      <c r="EO146" s="63"/>
      <c r="EP146" s="63"/>
      <c r="EQ146" s="63"/>
      <c r="ER146" s="63"/>
      <c r="ES146" s="63"/>
      <c r="ET146" s="63"/>
      <c r="EU146" s="63"/>
      <c r="EV146" s="63"/>
      <c r="EW146" s="63"/>
      <c r="EX146" s="63"/>
      <c r="EY146" s="63"/>
      <c r="EZ146" s="63"/>
      <c r="FA146" s="63"/>
      <c r="FB146" s="63"/>
      <c r="FC146" s="63"/>
      <c r="FD146" s="63"/>
      <c r="FE146" s="63"/>
      <c r="FF146" s="63"/>
      <c r="FG146" s="63"/>
      <c r="FH146" s="63"/>
      <c r="FI146" s="63"/>
      <c r="FJ146" s="63"/>
      <c r="FK146" s="63"/>
      <c r="FL146" s="63"/>
      <c r="FM146" s="63"/>
      <c r="FN146" s="63"/>
      <c r="FO146" s="63"/>
      <c r="FP146" s="63"/>
      <c r="FQ146" s="63"/>
      <c r="FR146" s="63"/>
      <c r="FS146" s="63"/>
      <c r="FT146" s="63"/>
      <c r="FU146" s="63"/>
      <c r="FV146" s="63"/>
      <c r="FW146" s="63"/>
      <c r="FX146" s="63"/>
      <c r="FY146" s="63"/>
      <c r="FZ146" s="63"/>
      <c r="GA146" s="63"/>
      <c r="GB146" s="63"/>
      <c r="GC146" s="63"/>
      <c r="GD146" s="63"/>
      <c r="GE146" s="63"/>
      <c r="GF146" s="63"/>
      <c r="GG146" s="63"/>
      <c r="GH146" s="63"/>
      <c r="GI146" s="63"/>
      <c r="GJ146" s="63"/>
      <c r="GK146" s="63"/>
      <c r="GL146" s="63"/>
      <c r="GM146" s="63"/>
      <c r="GN146" s="63"/>
      <c r="GO146" s="63"/>
      <c r="GP146" s="63"/>
      <c r="GQ146" s="63"/>
      <c r="GR146" s="63"/>
      <c r="GS146" s="63"/>
      <c r="GT146" s="63"/>
      <c r="GU146" s="63"/>
      <c r="GV146" s="63"/>
      <c r="GW146" s="63"/>
      <c r="GX146" s="63"/>
      <c r="GY146" s="63"/>
      <c r="GZ146" s="63"/>
      <c r="HA146" s="63"/>
      <c r="HB146" s="63"/>
      <c r="HC146" s="63"/>
      <c r="HD146" s="63"/>
      <c r="HE146" s="63"/>
      <c r="HF146" s="63"/>
      <c r="HG146" s="63"/>
      <c r="HH146" s="63"/>
      <c r="HI146" s="63"/>
      <c r="HJ146" s="63"/>
      <c r="HK146" s="63"/>
      <c r="HL146" s="63"/>
      <c r="HM146" s="63"/>
      <c r="HN146" s="63"/>
      <c r="HO146" s="63"/>
      <c r="HP146" s="63"/>
      <c r="HQ146" s="63"/>
      <c r="HR146" s="63"/>
      <c r="HS146" s="63"/>
      <c r="HT146" s="63"/>
      <c r="HU146" s="63"/>
      <c r="HV146" s="63"/>
      <c r="HW146" s="63"/>
      <c r="HX146" s="63"/>
      <c r="HY146" s="63"/>
      <c r="HZ146" s="63"/>
      <c r="IA146" s="63"/>
      <c r="IB146" s="63"/>
      <c r="IC146" s="63"/>
      <c r="ID146" s="63"/>
      <c r="IE146" s="63"/>
      <c r="IF146" s="63"/>
      <c r="IG146" s="63"/>
      <c r="IH146" s="63"/>
      <c r="II146" s="63"/>
      <c r="IJ146" s="63"/>
      <c r="IK146" s="63"/>
      <c r="IL146" s="63"/>
      <c r="IM146" s="63"/>
      <c r="IN146" s="63"/>
      <c r="IO146" s="63"/>
      <c r="IP146" s="63"/>
      <c r="IQ146" s="63"/>
      <c r="IR146" s="63"/>
      <c r="IS146" s="63"/>
      <c r="IT146" s="63"/>
      <c r="IU146" s="63"/>
      <c r="IV146" s="63"/>
      <c r="IW146" s="63"/>
      <c r="IX146" s="63"/>
      <c r="IY146" s="63"/>
      <c r="IZ146" s="63"/>
      <c r="JA146" s="63"/>
      <c r="JB146" s="63"/>
      <c r="JC146" s="63"/>
      <c r="JD146" s="63"/>
      <c r="JE146" s="63"/>
    </row>
    <row r="147" spans="1:265" x14ac:dyDescent="0.15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X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  <c r="BL147" s="63"/>
      <c r="BM147" s="63"/>
      <c r="BN147" s="63"/>
      <c r="BO147" s="63"/>
      <c r="BP147" s="63"/>
      <c r="BQ147" s="63"/>
      <c r="BR147" s="63"/>
      <c r="BS147" s="63"/>
      <c r="BT147" s="63"/>
      <c r="BU147" s="63"/>
      <c r="BV147" s="63"/>
      <c r="BW147" s="63"/>
      <c r="BX147" s="63"/>
      <c r="BY147" s="63"/>
      <c r="BZ147" s="63"/>
      <c r="CA147" s="63"/>
      <c r="CB147" s="63"/>
      <c r="CC147" s="63"/>
      <c r="CD147" s="63"/>
      <c r="CE147" s="63"/>
      <c r="CF147" s="63"/>
      <c r="CG147" s="63"/>
      <c r="CH147" s="63"/>
      <c r="CI147" s="63"/>
      <c r="CJ147" s="63"/>
      <c r="CK147" s="63"/>
      <c r="CL147" s="63"/>
      <c r="CM147" s="63"/>
      <c r="CN147" s="63"/>
      <c r="CO147" s="63"/>
      <c r="CP147" s="63"/>
      <c r="CQ147" s="63"/>
      <c r="CR147" s="63"/>
      <c r="CS147" s="63"/>
      <c r="CT147" s="63"/>
      <c r="CU147" s="63"/>
      <c r="CV147" s="63"/>
      <c r="CW147" s="63"/>
      <c r="CX147" s="63"/>
      <c r="CY147" s="63"/>
      <c r="CZ147" s="63"/>
      <c r="DA147" s="63"/>
      <c r="DB147" s="63"/>
      <c r="DC147" s="63"/>
      <c r="DD147" s="63"/>
      <c r="DE147" s="63"/>
      <c r="DF147" s="63"/>
      <c r="DG147" s="63"/>
      <c r="DH147" s="63"/>
      <c r="DI147" s="63"/>
      <c r="DJ147" s="63"/>
      <c r="DK147" s="63"/>
      <c r="DL147" s="63"/>
      <c r="DM147" s="63"/>
      <c r="DN147" s="63"/>
      <c r="DO147" s="63"/>
      <c r="DP147" s="63"/>
      <c r="DQ147" s="63"/>
      <c r="DR147" s="63"/>
      <c r="DS147" s="63"/>
      <c r="DT147" s="63"/>
      <c r="DU147" s="63"/>
      <c r="DV147" s="63"/>
      <c r="DW147" s="63"/>
      <c r="DX147" s="63"/>
      <c r="DY147" s="63"/>
      <c r="DZ147" s="63"/>
      <c r="EA147" s="63"/>
      <c r="EB147" s="63"/>
      <c r="EC147" s="63"/>
      <c r="ED147" s="63"/>
      <c r="EE147" s="63"/>
      <c r="EF147" s="63"/>
      <c r="EG147" s="63"/>
      <c r="EH147" s="63"/>
      <c r="EI147" s="63"/>
      <c r="EJ147" s="63"/>
      <c r="EK147" s="63"/>
      <c r="EL147" s="63"/>
      <c r="EM147" s="63"/>
      <c r="EN147" s="63"/>
      <c r="EO147" s="63"/>
      <c r="EP147" s="63"/>
      <c r="EQ147" s="63"/>
      <c r="ER147" s="63"/>
      <c r="ES147" s="63"/>
      <c r="ET147" s="63"/>
      <c r="EU147" s="63"/>
      <c r="EV147" s="63"/>
      <c r="EW147" s="63"/>
      <c r="EX147" s="63"/>
      <c r="EY147" s="63"/>
      <c r="EZ147" s="63"/>
      <c r="FA147" s="63"/>
      <c r="FB147" s="63"/>
      <c r="FC147" s="63"/>
      <c r="FD147" s="63"/>
      <c r="FE147" s="63"/>
      <c r="FF147" s="63"/>
      <c r="FG147" s="63"/>
      <c r="FH147" s="63"/>
      <c r="FI147" s="63"/>
      <c r="FJ147" s="63"/>
      <c r="FK147" s="63"/>
      <c r="FL147" s="63"/>
      <c r="FM147" s="63"/>
      <c r="FN147" s="63"/>
      <c r="FO147" s="63"/>
      <c r="FP147" s="63"/>
      <c r="FQ147" s="63"/>
      <c r="FR147" s="63"/>
      <c r="FS147" s="63"/>
      <c r="FT147" s="63"/>
      <c r="FU147" s="63"/>
      <c r="FV147" s="63"/>
      <c r="FW147" s="63"/>
      <c r="FX147" s="63"/>
      <c r="FY147" s="63"/>
      <c r="FZ147" s="63"/>
      <c r="GA147" s="63"/>
      <c r="GB147" s="63"/>
      <c r="GC147" s="63"/>
      <c r="GD147" s="63"/>
      <c r="GE147" s="63"/>
      <c r="GF147" s="63"/>
      <c r="GG147" s="63"/>
      <c r="GH147" s="63"/>
      <c r="GI147" s="63"/>
      <c r="GJ147" s="63"/>
      <c r="GK147" s="63"/>
      <c r="GL147" s="63"/>
      <c r="GM147" s="63"/>
      <c r="GN147" s="63"/>
      <c r="GO147" s="63"/>
      <c r="GP147" s="63"/>
      <c r="GQ147" s="63"/>
      <c r="GR147" s="63"/>
      <c r="GS147" s="63"/>
      <c r="GT147" s="63"/>
      <c r="GU147" s="63"/>
      <c r="GV147" s="63"/>
      <c r="GW147" s="63"/>
      <c r="GX147" s="63"/>
      <c r="GY147" s="63"/>
      <c r="GZ147" s="63"/>
      <c r="HA147" s="63"/>
      <c r="HB147" s="63"/>
      <c r="HC147" s="63"/>
      <c r="HD147" s="63"/>
      <c r="HE147" s="63"/>
      <c r="HF147" s="63"/>
      <c r="HG147" s="63"/>
      <c r="HH147" s="63"/>
      <c r="HI147" s="63"/>
      <c r="HJ147" s="63"/>
      <c r="HK147" s="63"/>
      <c r="HL147" s="63"/>
      <c r="HM147" s="63"/>
      <c r="HN147" s="63"/>
      <c r="HO147" s="63"/>
      <c r="HP147" s="63"/>
      <c r="HQ147" s="63"/>
      <c r="HR147" s="63"/>
      <c r="HS147" s="63"/>
      <c r="HT147" s="63"/>
      <c r="HU147" s="63"/>
      <c r="HV147" s="63"/>
      <c r="HW147" s="63"/>
      <c r="HX147" s="63"/>
      <c r="HY147" s="63"/>
      <c r="HZ147" s="63"/>
      <c r="IA147" s="63"/>
      <c r="IB147" s="63"/>
      <c r="IC147" s="63"/>
      <c r="ID147" s="63"/>
      <c r="IE147" s="63"/>
      <c r="IF147" s="63"/>
      <c r="IG147" s="63"/>
      <c r="IH147" s="63"/>
      <c r="II147" s="63"/>
      <c r="IJ147" s="63"/>
      <c r="IK147" s="63"/>
      <c r="IL147" s="63"/>
      <c r="IM147" s="63"/>
      <c r="IN147" s="63"/>
      <c r="IO147" s="63"/>
      <c r="IP147" s="63"/>
      <c r="IQ147" s="63"/>
      <c r="IR147" s="63"/>
      <c r="IS147" s="63"/>
      <c r="IT147" s="63"/>
      <c r="IU147" s="63"/>
      <c r="IV147" s="63"/>
      <c r="IW147" s="63"/>
      <c r="IX147" s="63"/>
      <c r="IY147" s="63"/>
      <c r="IZ147" s="63"/>
      <c r="JA147" s="63"/>
      <c r="JB147" s="63"/>
      <c r="JC147" s="63"/>
      <c r="JD147" s="63"/>
      <c r="JE147" s="63"/>
    </row>
    <row r="148" spans="1:265" x14ac:dyDescent="0.15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  <c r="BL148" s="63"/>
      <c r="BM148" s="63"/>
      <c r="BN148" s="63"/>
      <c r="BO148" s="63"/>
      <c r="BP148" s="63"/>
      <c r="BQ148" s="63"/>
      <c r="BR148" s="63"/>
      <c r="BS148" s="63"/>
      <c r="BT148" s="63"/>
      <c r="BU148" s="63"/>
      <c r="BV148" s="63"/>
      <c r="BW148" s="63"/>
      <c r="BX148" s="63"/>
      <c r="BY148" s="63"/>
      <c r="BZ148" s="63"/>
      <c r="CA148" s="63"/>
      <c r="CB148" s="63"/>
      <c r="CC148" s="63"/>
      <c r="CD148" s="63"/>
      <c r="CE148" s="63"/>
      <c r="CF148" s="63"/>
      <c r="CG148" s="63"/>
      <c r="CH148" s="63"/>
      <c r="CI148" s="63"/>
      <c r="CJ148" s="63"/>
      <c r="CK148" s="63"/>
      <c r="CL148" s="63"/>
      <c r="CM148" s="63"/>
      <c r="CN148" s="63"/>
      <c r="CO148" s="63"/>
      <c r="CP148" s="63"/>
      <c r="CQ148" s="63"/>
      <c r="CR148" s="63"/>
      <c r="CS148" s="63"/>
      <c r="CT148" s="63"/>
      <c r="CU148" s="63"/>
      <c r="CV148" s="63"/>
      <c r="CW148" s="63"/>
      <c r="CX148" s="63"/>
      <c r="CY148" s="63"/>
      <c r="CZ148" s="63"/>
      <c r="DA148" s="63"/>
      <c r="DB148" s="63"/>
      <c r="DC148" s="63"/>
      <c r="DD148" s="63"/>
      <c r="DE148" s="63"/>
      <c r="DF148" s="63"/>
      <c r="DG148" s="63"/>
      <c r="DH148" s="63"/>
      <c r="DI148" s="63"/>
      <c r="DJ148" s="63"/>
      <c r="DK148" s="63"/>
      <c r="DL148" s="63"/>
      <c r="DM148" s="63"/>
      <c r="DN148" s="63"/>
      <c r="DO148" s="63"/>
      <c r="DP148" s="63"/>
      <c r="DQ148" s="63"/>
      <c r="DR148" s="63"/>
      <c r="DS148" s="63"/>
      <c r="DT148" s="63"/>
      <c r="DU148" s="63"/>
      <c r="DV148" s="63"/>
      <c r="DW148" s="63"/>
      <c r="DX148" s="63"/>
      <c r="DY148" s="63"/>
      <c r="DZ148" s="63"/>
      <c r="EA148" s="63"/>
      <c r="EB148" s="63"/>
      <c r="EC148" s="63"/>
      <c r="ED148" s="63"/>
      <c r="EE148" s="63"/>
      <c r="EF148" s="63"/>
      <c r="EG148" s="63"/>
      <c r="EH148" s="63"/>
      <c r="EI148" s="63"/>
      <c r="EJ148" s="63"/>
      <c r="EK148" s="63"/>
      <c r="EL148" s="63"/>
      <c r="EM148" s="63"/>
      <c r="EN148" s="63"/>
      <c r="EO148" s="63"/>
      <c r="EP148" s="63"/>
      <c r="EQ148" s="63"/>
      <c r="ER148" s="63"/>
      <c r="ES148" s="63"/>
      <c r="ET148" s="63"/>
      <c r="EU148" s="63"/>
      <c r="EV148" s="63"/>
      <c r="EW148" s="63"/>
      <c r="EX148" s="63"/>
      <c r="EY148" s="63"/>
      <c r="EZ148" s="63"/>
      <c r="FA148" s="63"/>
      <c r="FB148" s="63"/>
      <c r="FC148" s="63"/>
      <c r="FD148" s="63"/>
      <c r="FE148" s="63"/>
      <c r="FF148" s="63"/>
      <c r="FG148" s="63"/>
      <c r="FH148" s="63"/>
      <c r="FI148" s="63"/>
      <c r="FJ148" s="63"/>
      <c r="FK148" s="63"/>
      <c r="FL148" s="63"/>
      <c r="FM148" s="63"/>
      <c r="FN148" s="63"/>
      <c r="FO148" s="63"/>
      <c r="FP148" s="63"/>
      <c r="FQ148" s="63"/>
      <c r="FR148" s="63"/>
      <c r="FS148" s="63"/>
      <c r="FT148" s="63"/>
      <c r="FU148" s="63"/>
      <c r="FV148" s="63"/>
      <c r="FW148" s="63"/>
      <c r="FX148" s="63"/>
      <c r="FY148" s="63"/>
      <c r="FZ148" s="63"/>
      <c r="GA148" s="63"/>
      <c r="GB148" s="63"/>
      <c r="GC148" s="63"/>
      <c r="GD148" s="63"/>
      <c r="GE148" s="63"/>
      <c r="GF148" s="63"/>
      <c r="GG148" s="63"/>
      <c r="GH148" s="63"/>
      <c r="GI148" s="63"/>
      <c r="GJ148" s="63"/>
      <c r="GK148" s="63"/>
      <c r="GL148" s="63"/>
      <c r="GM148" s="63"/>
      <c r="GN148" s="63"/>
      <c r="GO148" s="63"/>
      <c r="GP148" s="63"/>
      <c r="GQ148" s="63"/>
      <c r="GR148" s="63"/>
      <c r="GS148" s="63"/>
      <c r="GT148" s="63"/>
      <c r="GU148" s="63"/>
      <c r="GV148" s="63"/>
      <c r="GW148" s="63"/>
      <c r="GX148" s="63"/>
      <c r="GY148" s="63"/>
      <c r="GZ148" s="63"/>
      <c r="HA148" s="63"/>
      <c r="HB148" s="63"/>
      <c r="HC148" s="63"/>
      <c r="HD148" s="63"/>
      <c r="HE148" s="63"/>
      <c r="HF148" s="63"/>
      <c r="HG148" s="63"/>
      <c r="HH148" s="63"/>
      <c r="HI148" s="63"/>
      <c r="HJ148" s="63"/>
      <c r="HK148" s="63"/>
      <c r="HL148" s="63"/>
      <c r="HM148" s="63"/>
      <c r="HN148" s="63"/>
      <c r="HO148" s="63"/>
      <c r="HP148" s="63"/>
      <c r="HQ148" s="63"/>
      <c r="HR148" s="63"/>
      <c r="HS148" s="63"/>
      <c r="HT148" s="63"/>
      <c r="HU148" s="63"/>
      <c r="HV148" s="63"/>
      <c r="HW148" s="63"/>
      <c r="HX148" s="63"/>
      <c r="HY148" s="63"/>
      <c r="HZ148" s="63"/>
      <c r="IA148" s="63"/>
      <c r="IB148" s="63"/>
      <c r="IC148" s="63"/>
      <c r="ID148" s="63"/>
      <c r="IE148" s="63"/>
      <c r="IF148" s="63"/>
      <c r="IG148" s="63"/>
      <c r="IH148" s="63"/>
      <c r="II148" s="63"/>
      <c r="IJ148" s="63"/>
      <c r="IK148" s="63"/>
      <c r="IL148" s="63"/>
      <c r="IM148" s="63"/>
      <c r="IN148" s="63"/>
      <c r="IO148" s="63"/>
      <c r="IP148" s="63"/>
      <c r="IQ148" s="63"/>
      <c r="IR148" s="63"/>
      <c r="IS148" s="63"/>
      <c r="IT148" s="63"/>
      <c r="IU148" s="63"/>
      <c r="IV148" s="63"/>
      <c r="IW148" s="63"/>
      <c r="IX148" s="63"/>
      <c r="IY148" s="63"/>
      <c r="IZ148" s="63"/>
      <c r="JA148" s="63"/>
      <c r="JB148" s="63"/>
      <c r="JC148" s="63"/>
      <c r="JD148" s="63"/>
      <c r="JE148" s="63"/>
    </row>
    <row r="149" spans="1:265" x14ac:dyDescent="0.15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  <c r="AW149" s="63"/>
      <c r="AX149" s="63"/>
      <c r="AY149" s="63"/>
      <c r="AZ149" s="63"/>
      <c r="BA149" s="63"/>
      <c r="BB149" s="63"/>
      <c r="BC149" s="63"/>
      <c r="BD149" s="63"/>
      <c r="BE149" s="63"/>
      <c r="BF149" s="63"/>
      <c r="BG149" s="63"/>
      <c r="BH149" s="63"/>
      <c r="BI149" s="63"/>
      <c r="BJ149" s="63"/>
      <c r="BK149" s="63"/>
      <c r="BL149" s="63"/>
      <c r="BM149" s="63"/>
      <c r="BN149" s="63"/>
      <c r="BO149" s="63"/>
      <c r="BP149" s="63"/>
      <c r="BQ149" s="63"/>
      <c r="BR149" s="63"/>
      <c r="BS149" s="63"/>
      <c r="BT149" s="63"/>
      <c r="BU149" s="63"/>
      <c r="BV149" s="63"/>
      <c r="BW149" s="63"/>
      <c r="BX149" s="63"/>
      <c r="BY149" s="63"/>
      <c r="BZ149" s="63"/>
      <c r="CA149" s="63"/>
      <c r="CB149" s="63"/>
      <c r="CC149" s="63"/>
      <c r="CD149" s="63"/>
      <c r="CE149" s="63"/>
      <c r="CF149" s="63"/>
      <c r="CG149" s="63"/>
      <c r="CH149" s="63"/>
      <c r="CI149" s="63"/>
      <c r="CJ149" s="63"/>
      <c r="CK149" s="63"/>
      <c r="CL149" s="63"/>
      <c r="CM149" s="63"/>
      <c r="CN149" s="63"/>
      <c r="CO149" s="63"/>
      <c r="CP149" s="63"/>
      <c r="CQ149" s="63"/>
      <c r="CR149" s="63"/>
      <c r="CS149" s="63"/>
      <c r="CT149" s="63"/>
      <c r="CU149" s="63"/>
      <c r="CV149" s="63"/>
      <c r="CW149" s="63"/>
      <c r="CX149" s="63"/>
      <c r="CY149" s="63"/>
      <c r="CZ149" s="63"/>
      <c r="DA149" s="63"/>
      <c r="DB149" s="63"/>
      <c r="DC149" s="63"/>
      <c r="DD149" s="63"/>
      <c r="DE149" s="63"/>
      <c r="DF149" s="63"/>
      <c r="DG149" s="63"/>
      <c r="DH149" s="63"/>
      <c r="DI149" s="63"/>
      <c r="DJ149" s="63"/>
      <c r="DK149" s="63"/>
      <c r="DL149" s="63"/>
      <c r="DM149" s="63"/>
      <c r="DN149" s="63"/>
      <c r="DO149" s="63"/>
      <c r="DP149" s="63"/>
      <c r="DQ149" s="63"/>
      <c r="DR149" s="63"/>
      <c r="DS149" s="63"/>
      <c r="DT149" s="63"/>
      <c r="DU149" s="63"/>
      <c r="DV149" s="63"/>
      <c r="DW149" s="63"/>
      <c r="DX149" s="63"/>
      <c r="DY149" s="63"/>
      <c r="DZ149" s="63"/>
      <c r="EA149" s="63"/>
      <c r="EB149" s="63"/>
      <c r="EC149" s="63"/>
      <c r="ED149" s="63"/>
      <c r="EE149" s="63"/>
      <c r="EF149" s="63"/>
      <c r="EG149" s="63"/>
      <c r="EH149" s="63"/>
      <c r="EI149" s="63"/>
      <c r="EJ149" s="63"/>
      <c r="EK149" s="63"/>
      <c r="EL149" s="63"/>
      <c r="EM149" s="63"/>
      <c r="EN149" s="63"/>
      <c r="EO149" s="63"/>
      <c r="EP149" s="63"/>
      <c r="EQ149" s="63"/>
      <c r="ER149" s="63"/>
      <c r="ES149" s="63"/>
      <c r="ET149" s="63"/>
      <c r="EU149" s="63"/>
      <c r="EV149" s="63"/>
      <c r="EW149" s="63"/>
      <c r="EX149" s="63"/>
      <c r="EY149" s="63"/>
      <c r="EZ149" s="63"/>
      <c r="FA149" s="63"/>
      <c r="FB149" s="63"/>
      <c r="FC149" s="63"/>
      <c r="FD149" s="63"/>
      <c r="FE149" s="63"/>
      <c r="FF149" s="63"/>
      <c r="FG149" s="63"/>
      <c r="FH149" s="63"/>
      <c r="FI149" s="63"/>
      <c r="FJ149" s="63"/>
      <c r="FK149" s="63"/>
      <c r="FL149" s="63"/>
      <c r="FM149" s="63"/>
      <c r="FN149" s="63"/>
      <c r="FO149" s="63"/>
      <c r="FP149" s="63"/>
      <c r="FQ149" s="63"/>
      <c r="FR149" s="63"/>
      <c r="FS149" s="63"/>
      <c r="FT149" s="63"/>
      <c r="FU149" s="63"/>
      <c r="FV149" s="63"/>
      <c r="FW149" s="63"/>
      <c r="FX149" s="63"/>
      <c r="FY149" s="63"/>
      <c r="FZ149" s="63"/>
      <c r="GA149" s="63"/>
      <c r="GB149" s="63"/>
      <c r="GC149" s="63"/>
      <c r="GD149" s="63"/>
      <c r="GE149" s="63"/>
      <c r="GF149" s="63"/>
      <c r="GG149" s="63"/>
      <c r="GH149" s="63"/>
      <c r="GI149" s="63"/>
      <c r="GJ149" s="63"/>
      <c r="GK149" s="63"/>
      <c r="GL149" s="63"/>
      <c r="GM149" s="63"/>
      <c r="GN149" s="63"/>
      <c r="GO149" s="63"/>
      <c r="GP149" s="63"/>
      <c r="GQ149" s="63"/>
      <c r="GR149" s="63"/>
      <c r="GS149" s="63"/>
      <c r="GT149" s="63"/>
      <c r="GU149" s="63"/>
      <c r="GV149" s="63"/>
      <c r="GW149" s="63"/>
      <c r="GX149" s="63"/>
      <c r="GY149" s="63"/>
      <c r="GZ149" s="63"/>
      <c r="HA149" s="63"/>
      <c r="HB149" s="63"/>
      <c r="HC149" s="63"/>
      <c r="HD149" s="63"/>
      <c r="HE149" s="63"/>
      <c r="HF149" s="63"/>
      <c r="HG149" s="63"/>
      <c r="HH149" s="63"/>
      <c r="HI149" s="63"/>
      <c r="HJ149" s="63"/>
      <c r="HK149" s="63"/>
      <c r="HL149" s="63"/>
      <c r="HM149" s="63"/>
      <c r="HN149" s="63"/>
      <c r="HO149" s="63"/>
      <c r="HP149" s="63"/>
      <c r="HQ149" s="63"/>
      <c r="HR149" s="63"/>
      <c r="HS149" s="63"/>
      <c r="HT149" s="63"/>
      <c r="HU149" s="63"/>
      <c r="HV149" s="63"/>
      <c r="HW149" s="63"/>
      <c r="HX149" s="63"/>
      <c r="HY149" s="63"/>
      <c r="HZ149" s="63"/>
      <c r="IA149" s="63"/>
      <c r="IB149" s="63"/>
      <c r="IC149" s="63"/>
      <c r="ID149" s="63"/>
      <c r="IE149" s="63"/>
      <c r="IF149" s="63"/>
      <c r="IG149" s="63"/>
      <c r="IH149" s="63"/>
      <c r="II149" s="63"/>
      <c r="IJ149" s="63"/>
      <c r="IK149" s="63"/>
      <c r="IL149" s="63"/>
      <c r="IM149" s="63"/>
      <c r="IN149" s="63"/>
      <c r="IO149" s="63"/>
      <c r="IP149" s="63"/>
      <c r="IQ149" s="63"/>
      <c r="IR149" s="63"/>
      <c r="IS149" s="63"/>
      <c r="IT149" s="63"/>
      <c r="IU149" s="63"/>
      <c r="IV149" s="63"/>
      <c r="IW149" s="63"/>
      <c r="IX149" s="63"/>
      <c r="IY149" s="63"/>
      <c r="IZ149" s="63"/>
      <c r="JA149" s="63"/>
      <c r="JB149" s="63"/>
      <c r="JC149" s="63"/>
      <c r="JD149" s="63"/>
      <c r="JE149" s="63"/>
    </row>
    <row r="150" spans="1:265" x14ac:dyDescent="0.15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63"/>
      <c r="BR150" s="63"/>
      <c r="BS150" s="63"/>
      <c r="BT150" s="63"/>
      <c r="BU150" s="63"/>
      <c r="BV150" s="63"/>
      <c r="BW150" s="63"/>
      <c r="BX150" s="63"/>
      <c r="BY150" s="63"/>
      <c r="BZ150" s="63"/>
      <c r="CA150" s="63"/>
      <c r="CB150" s="63"/>
      <c r="CC150" s="63"/>
      <c r="CD150" s="63"/>
      <c r="CE150" s="63"/>
      <c r="CF150" s="63"/>
      <c r="CG150" s="63"/>
      <c r="CH150" s="63"/>
      <c r="CI150" s="63"/>
      <c r="CJ150" s="63"/>
      <c r="CK150" s="63"/>
      <c r="CL150" s="63"/>
      <c r="CM150" s="63"/>
      <c r="CN150" s="63"/>
      <c r="CO150" s="63"/>
      <c r="CP150" s="63"/>
      <c r="CQ150" s="63"/>
      <c r="CR150" s="63"/>
      <c r="CS150" s="63"/>
      <c r="CT150" s="63"/>
      <c r="CU150" s="63"/>
      <c r="CV150" s="63"/>
      <c r="CW150" s="63"/>
      <c r="CX150" s="63"/>
      <c r="CY150" s="63"/>
      <c r="CZ150" s="63"/>
      <c r="DA150" s="63"/>
      <c r="DB150" s="63"/>
      <c r="DC150" s="63"/>
      <c r="DD150" s="63"/>
      <c r="DE150" s="63"/>
      <c r="DF150" s="63"/>
      <c r="DG150" s="63"/>
      <c r="DH150" s="63"/>
      <c r="DI150" s="63"/>
      <c r="DJ150" s="63"/>
      <c r="DK150" s="63"/>
      <c r="DL150" s="63"/>
      <c r="DM150" s="63"/>
      <c r="DN150" s="63"/>
      <c r="DO150" s="63"/>
      <c r="DP150" s="63"/>
      <c r="DQ150" s="63"/>
      <c r="DR150" s="63"/>
      <c r="DS150" s="63"/>
      <c r="DT150" s="63"/>
      <c r="DU150" s="63"/>
      <c r="DV150" s="63"/>
      <c r="DW150" s="63"/>
      <c r="DX150" s="63"/>
      <c r="DY150" s="63"/>
      <c r="DZ150" s="63"/>
      <c r="EA150" s="63"/>
      <c r="EB150" s="63"/>
      <c r="EC150" s="63"/>
      <c r="ED150" s="63"/>
      <c r="EE150" s="63"/>
      <c r="EF150" s="63"/>
      <c r="EG150" s="63"/>
      <c r="EH150" s="63"/>
      <c r="EI150" s="63"/>
      <c r="EJ150" s="63"/>
      <c r="EK150" s="63"/>
      <c r="EL150" s="63"/>
      <c r="EM150" s="63"/>
      <c r="EN150" s="63"/>
      <c r="EO150" s="63"/>
      <c r="EP150" s="63"/>
      <c r="EQ150" s="63"/>
      <c r="ER150" s="63"/>
      <c r="ES150" s="63"/>
      <c r="ET150" s="63"/>
      <c r="EU150" s="63"/>
      <c r="EV150" s="63"/>
      <c r="EW150" s="63"/>
      <c r="EX150" s="63"/>
      <c r="EY150" s="63"/>
      <c r="EZ150" s="63"/>
      <c r="FA150" s="63"/>
      <c r="FB150" s="63"/>
      <c r="FC150" s="63"/>
      <c r="FD150" s="63"/>
      <c r="FE150" s="63"/>
      <c r="FF150" s="63"/>
      <c r="FG150" s="63"/>
      <c r="FH150" s="63"/>
      <c r="FI150" s="63"/>
      <c r="FJ150" s="63"/>
      <c r="FK150" s="63"/>
      <c r="FL150" s="63"/>
      <c r="FM150" s="63"/>
      <c r="FN150" s="63"/>
      <c r="FO150" s="63"/>
      <c r="FP150" s="63"/>
      <c r="FQ150" s="63"/>
      <c r="FR150" s="63"/>
      <c r="FS150" s="63"/>
      <c r="FT150" s="63"/>
      <c r="FU150" s="63"/>
      <c r="FV150" s="63"/>
      <c r="FW150" s="63"/>
      <c r="FX150" s="63"/>
      <c r="FY150" s="63"/>
      <c r="FZ150" s="63"/>
      <c r="GA150" s="63"/>
      <c r="GB150" s="63"/>
      <c r="GC150" s="63"/>
      <c r="GD150" s="63"/>
      <c r="GE150" s="63"/>
      <c r="GF150" s="63"/>
      <c r="GG150" s="63"/>
      <c r="GH150" s="63"/>
      <c r="GI150" s="63"/>
      <c r="GJ150" s="63"/>
      <c r="GK150" s="63"/>
      <c r="GL150" s="63"/>
      <c r="GM150" s="63"/>
      <c r="GN150" s="63"/>
      <c r="GO150" s="63"/>
      <c r="GP150" s="63"/>
      <c r="GQ150" s="63"/>
      <c r="GR150" s="63"/>
      <c r="GS150" s="63"/>
      <c r="GT150" s="63"/>
      <c r="GU150" s="63"/>
      <c r="GV150" s="63"/>
      <c r="GW150" s="63"/>
      <c r="GX150" s="63"/>
      <c r="GY150" s="63"/>
      <c r="GZ150" s="63"/>
      <c r="HA150" s="63"/>
      <c r="HB150" s="63"/>
      <c r="HC150" s="63"/>
      <c r="HD150" s="63"/>
      <c r="HE150" s="63"/>
      <c r="HF150" s="63"/>
      <c r="HG150" s="63"/>
      <c r="HH150" s="63"/>
      <c r="HI150" s="63"/>
      <c r="HJ150" s="63"/>
      <c r="HK150" s="63"/>
      <c r="HL150" s="63"/>
      <c r="HM150" s="63"/>
      <c r="HN150" s="63"/>
      <c r="HO150" s="63"/>
      <c r="HP150" s="63"/>
      <c r="HQ150" s="63"/>
      <c r="HR150" s="63"/>
      <c r="HS150" s="63"/>
      <c r="HT150" s="63"/>
      <c r="HU150" s="63"/>
      <c r="HV150" s="63"/>
      <c r="HW150" s="63"/>
      <c r="HX150" s="63"/>
      <c r="HY150" s="63"/>
      <c r="HZ150" s="63"/>
      <c r="IA150" s="63"/>
      <c r="IB150" s="63"/>
      <c r="IC150" s="63"/>
      <c r="ID150" s="63"/>
      <c r="IE150" s="63"/>
      <c r="IF150" s="63"/>
      <c r="IG150" s="63"/>
      <c r="IH150" s="63"/>
      <c r="II150" s="63"/>
      <c r="IJ150" s="63"/>
      <c r="IK150" s="63"/>
      <c r="IL150" s="63"/>
      <c r="IM150" s="63"/>
      <c r="IN150" s="63"/>
      <c r="IO150" s="63"/>
      <c r="IP150" s="63"/>
      <c r="IQ150" s="63"/>
      <c r="IR150" s="63"/>
      <c r="IS150" s="63"/>
      <c r="IT150" s="63"/>
      <c r="IU150" s="63"/>
      <c r="IV150" s="63"/>
      <c r="IW150" s="63"/>
      <c r="IX150" s="63"/>
      <c r="IY150" s="63"/>
      <c r="IZ150" s="63"/>
      <c r="JA150" s="63"/>
      <c r="JB150" s="63"/>
      <c r="JC150" s="63"/>
      <c r="JD150" s="63"/>
      <c r="JE150" s="63"/>
    </row>
    <row r="151" spans="1:265" x14ac:dyDescent="0.15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/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  <c r="CC151" s="63"/>
      <c r="CD151" s="63"/>
      <c r="CE151" s="63"/>
      <c r="CF151" s="63"/>
      <c r="CG151" s="63"/>
      <c r="CH151" s="63"/>
      <c r="CI151" s="63"/>
      <c r="CJ151" s="63"/>
      <c r="CK151" s="63"/>
      <c r="CL151" s="63"/>
      <c r="CM151" s="63"/>
      <c r="CN151" s="63"/>
      <c r="CO151" s="63"/>
      <c r="CP151" s="63"/>
      <c r="CQ151" s="63"/>
      <c r="CR151" s="63"/>
      <c r="CS151" s="63"/>
      <c r="CT151" s="63"/>
      <c r="CU151" s="63"/>
      <c r="CV151" s="63"/>
      <c r="CW151" s="63"/>
      <c r="CX151" s="63"/>
      <c r="CY151" s="63"/>
      <c r="CZ151" s="63"/>
      <c r="DA151" s="63"/>
      <c r="DB151" s="63"/>
      <c r="DC151" s="63"/>
      <c r="DD151" s="63"/>
      <c r="DE151" s="63"/>
      <c r="DF151" s="63"/>
      <c r="DG151" s="63"/>
      <c r="DH151" s="63"/>
      <c r="DI151" s="63"/>
      <c r="DJ151" s="63"/>
      <c r="DK151" s="63"/>
      <c r="DL151" s="63"/>
      <c r="DM151" s="63"/>
      <c r="DN151" s="63"/>
      <c r="DO151" s="63"/>
      <c r="DP151" s="63"/>
      <c r="DQ151" s="63"/>
      <c r="DR151" s="63"/>
      <c r="DS151" s="63"/>
      <c r="DT151" s="63"/>
      <c r="DU151" s="63"/>
      <c r="DV151" s="63"/>
      <c r="DW151" s="63"/>
      <c r="DX151" s="63"/>
      <c r="DY151" s="63"/>
      <c r="DZ151" s="63"/>
      <c r="EA151" s="63"/>
      <c r="EB151" s="63"/>
      <c r="EC151" s="63"/>
      <c r="ED151" s="63"/>
      <c r="EE151" s="63"/>
      <c r="EF151" s="63"/>
      <c r="EG151" s="63"/>
      <c r="EH151" s="63"/>
      <c r="EI151" s="63"/>
      <c r="EJ151" s="63"/>
      <c r="EK151" s="63"/>
      <c r="EL151" s="63"/>
      <c r="EM151" s="63"/>
      <c r="EN151" s="63"/>
      <c r="EO151" s="63"/>
      <c r="EP151" s="63"/>
      <c r="EQ151" s="63"/>
      <c r="ER151" s="63"/>
      <c r="ES151" s="63"/>
      <c r="ET151" s="63"/>
      <c r="EU151" s="63"/>
      <c r="EV151" s="63"/>
      <c r="EW151" s="63"/>
      <c r="EX151" s="63"/>
      <c r="EY151" s="63"/>
      <c r="EZ151" s="63"/>
      <c r="FA151" s="63"/>
      <c r="FB151" s="63"/>
      <c r="FC151" s="63"/>
      <c r="FD151" s="63"/>
      <c r="FE151" s="63"/>
      <c r="FF151" s="63"/>
      <c r="FG151" s="63"/>
      <c r="FH151" s="63"/>
      <c r="FI151" s="63"/>
      <c r="FJ151" s="63"/>
      <c r="FK151" s="63"/>
      <c r="FL151" s="63"/>
      <c r="FM151" s="63"/>
      <c r="FN151" s="63"/>
      <c r="FO151" s="63"/>
      <c r="FP151" s="63"/>
      <c r="FQ151" s="63"/>
      <c r="FR151" s="63"/>
      <c r="FS151" s="63"/>
      <c r="FT151" s="63"/>
      <c r="FU151" s="63"/>
      <c r="FV151" s="63"/>
      <c r="FW151" s="63"/>
      <c r="FX151" s="63"/>
      <c r="FY151" s="63"/>
      <c r="FZ151" s="63"/>
      <c r="GA151" s="63"/>
      <c r="GB151" s="63"/>
      <c r="GC151" s="63"/>
      <c r="GD151" s="63"/>
      <c r="GE151" s="63"/>
      <c r="GF151" s="63"/>
      <c r="GG151" s="63"/>
      <c r="GH151" s="63"/>
      <c r="GI151" s="63"/>
      <c r="GJ151" s="63"/>
      <c r="GK151" s="63"/>
      <c r="GL151" s="63"/>
      <c r="GM151" s="63"/>
      <c r="GN151" s="63"/>
      <c r="GO151" s="63"/>
      <c r="GP151" s="63"/>
      <c r="GQ151" s="63"/>
      <c r="GR151" s="63"/>
      <c r="GS151" s="63"/>
      <c r="GT151" s="63"/>
      <c r="GU151" s="63"/>
      <c r="GV151" s="63"/>
      <c r="GW151" s="63"/>
      <c r="GX151" s="63"/>
      <c r="GY151" s="63"/>
      <c r="GZ151" s="63"/>
      <c r="HA151" s="63"/>
      <c r="HB151" s="63"/>
      <c r="HC151" s="63"/>
      <c r="HD151" s="63"/>
      <c r="HE151" s="63"/>
      <c r="HF151" s="63"/>
      <c r="HG151" s="63"/>
      <c r="HH151" s="63"/>
      <c r="HI151" s="63"/>
      <c r="HJ151" s="63"/>
      <c r="HK151" s="63"/>
      <c r="HL151" s="63"/>
      <c r="HM151" s="63"/>
      <c r="HN151" s="63"/>
      <c r="HO151" s="63"/>
      <c r="HP151" s="63"/>
      <c r="HQ151" s="63"/>
      <c r="HR151" s="63"/>
      <c r="HS151" s="63"/>
      <c r="HT151" s="63"/>
      <c r="HU151" s="63"/>
      <c r="HV151" s="63"/>
      <c r="HW151" s="63"/>
      <c r="HX151" s="63"/>
      <c r="HY151" s="63"/>
      <c r="HZ151" s="63"/>
      <c r="IA151" s="63"/>
      <c r="IB151" s="63"/>
      <c r="IC151" s="63"/>
      <c r="ID151" s="63"/>
      <c r="IE151" s="63"/>
      <c r="IF151" s="63"/>
      <c r="IG151" s="63"/>
      <c r="IH151" s="63"/>
      <c r="II151" s="63"/>
      <c r="IJ151" s="63"/>
      <c r="IK151" s="63"/>
      <c r="IL151" s="63"/>
      <c r="IM151" s="63"/>
      <c r="IN151" s="63"/>
      <c r="IO151" s="63"/>
      <c r="IP151" s="63"/>
      <c r="IQ151" s="63"/>
      <c r="IR151" s="63"/>
      <c r="IS151" s="63"/>
      <c r="IT151" s="63"/>
      <c r="IU151" s="63"/>
      <c r="IV151" s="63"/>
      <c r="IW151" s="63"/>
      <c r="IX151" s="63"/>
      <c r="IY151" s="63"/>
      <c r="IZ151" s="63"/>
      <c r="JA151" s="63"/>
      <c r="JB151" s="63"/>
      <c r="JC151" s="63"/>
      <c r="JD151" s="63"/>
      <c r="JE151" s="63"/>
    </row>
    <row r="152" spans="1:265" x14ac:dyDescent="0.15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  <c r="BL152" s="63"/>
      <c r="BM152" s="63"/>
      <c r="BN152" s="63"/>
      <c r="BO152" s="63"/>
      <c r="BP152" s="63"/>
      <c r="BQ152" s="63"/>
      <c r="BR152" s="63"/>
      <c r="BS152" s="63"/>
      <c r="BT152" s="63"/>
      <c r="BU152" s="63"/>
      <c r="BV152" s="63"/>
      <c r="BW152" s="63"/>
      <c r="BX152" s="63"/>
      <c r="BY152" s="63"/>
      <c r="BZ152" s="63"/>
      <c r="CA152" s="63"/>
      <c r="CB152" s="63"/>
      <c r="CC152" s="63"/>
      <c r="CD152" s="63"/>
      <c r="CE152" s="63"/>
      <c r="CF152" s="63"/>
      <c r="CG152" s="63"/>
      <c r="CH152" s="63"/>
      <c r="CI152" s="63"/>
      <c r="CJ152" s="63"/>
      <c r="CK152" s="63"/>
      <c r="CL152" s="63"/>
      <c r="CM152" s="63"/>
      <c r="CN152" s="63"/>
      <c r="CO152" s="63"/>
      <c r="CP152" s="63"/>
      <c r="CQ152" s="63"/>
      <c r="CR152" s="63"/>
      <c r="CS152" s="63"/>
      <c r="CT152" s="63"/>
      <c r="CU152" s="63"/>
      <c r="CV152" s="63"/>
      <c r="CW152" s="63"/>
      <c r="CX152" s="63"/>
      <c r="CY152" s="63"/>
      <c r="CZ152" s="63"/>
      <c r="DA152" s="63"/>
      <c r="DB152" s="63"/>
      <c r="DC152" s="63"/>
      <c r="DD152" s="63"/>
      <c r="DE152" s="63"/>
      <c r="DF152" s="63"/>
      <c r="DG152" s="63"/>
      <c r="DH152" s="63"/>
      <c r="DI152" s="63"/>
      <c r="DJ152" s="63"/>
      <c r="DK152" s="63"/>
      <c r="DL152" s="63"/>
      <c r="DM152" s="63"/>
      <c r="DN152" s="63"/>
      <c r="DO152" s="63"/>
      <c r="DP152" s="63"/>
      <c r="DQ152" s="63"/>
      <c r="DR152" s="63"/>
      <c r="DS152" s="63"/>
      <c r="DT152" s="63"/>
      <c r="DU152" s="63"/>
      <c r="DV152" s="63"/>
      <c r="DW152" s="63"/>
      <c r="DX152" s="63"/>
      <c r="DY152" s="63"/>
      <c r="DZ152" s="63"/>
      <c r="EA152" s="63"/>
      <c r="EB152" s="63"/>
      <c r="EC152" s="63"/>
      <c r="ED152" s="63"/>
      <c r="EE152" s="63"/>
      <c r="EF152" s="63"/>
      <c r="EG152" s="63"/>
      <c r="EH152" s="63"/>
      <c r="EI152" s="63"/>
      <c r="EJ152" s="63"/>
      <c r="EK152" s="63"/>
      <c r="EL152" s="63"/>
      <c r="EM152" s="63"/>
      <c r="EN152" s="63"/>
      <c r="EO152" s="63"/>
      <c r="EP152" s="63"/>
      <c r="EQ152" s="63"/>
      <c r="ER152" s="63"/>
      <c r="ES152" s="63"/>
      <c r="ET152" s="63"/>
      <c r="EU152" s="63"/>
      <c r="EV152" s="63"/>
      <c r="EW152" s="63"/>
      <c r="EX152" s="63"/>
      <c r="EY152" s="63"/>
      <c r="EZ152" s="63"/>
      <c r="FA152" s="63"/>
      <c r="FB152" s="63"/>
      <c r="FC152" s="63"/>
      <c r="FD152" s="63"/>
      <c r="FE152" s="63"/>
      <c r="FF152" s="63"/>
      <c r="FG152" s="63"/>
      <c r="FH152" s="63"/>
      <c r="FI152" s="63"/>
      <c r="FJ152" s="63"/>
      <c r="FK152" s="63"/>
      <c r="FL152" s="63"/>
      <c r="FM152" s="63"/>
      <c r="FN152" s="63"/>
      <c r="FO152" s="63"/>
      <c r="FP152" s="63"/>
      <c r="FQ152" s="63"/>
      <c r="FR152" s="63"/>
      <c r="FS152" s="63"/>
      <c r="FT152" s="63"/>
      <c r="FU152" s="63"/>
      <c r="FV152" s="63"/>
      <c r="FW152" s="63"/>
      <c r="FX152" s="63"/>
      <c r="FY152" s="63"/>
      <c r="FZ152" s="63"/>
      <c r="GA152" s="63"/>
      <c r="GB152" s="63"/>
      <c r="GC152" s="63"/>
      <c r="GD152" s="63"/>
      <c r="GE152" s="63"/>
      <c r="GF152" s="63"/>
      <c r="GG152" s="63"/>
      <c r="GH152" s="63"/>
      <c r="GI152" s="63"/>
      <c r="GJ152" s="63"/>
      <c r="GK152" s="63"/>
      <c r="GL152" s="63"/>
      <c r="GM152" s="63"/>
      <c r="GN152" s="63"/>
      <c r="GO152" s="63"/>
      <c r="GP152" s="63"/>
      <c r="GQ152" s="63"/>
      <c r="GR152" s="63"/>
      <c r="GS152" s="63"/>
      <c r="GT152" s="63"/>
      <c r="GU152" s="63"/>
      <c r="GV152" s="63"/>
      <c r="GW152" s="63"/>
      <c r="GX152" s="63"/>
      <c r="GY152" s="63"/>
      <c r="GZ152" s="63"/>
      <c r="HA152" s="63"/>
      <c r="HB152" s="63"/>
      <c r="HC152" s="63"/>
      <c r="HD152" s="63"/>
      <c r="HE152" s="63"/>
      <c r="HF152" s="63"/>
      <c r="HG152" s="63"/>
      <c r="HH152" s="63"/>
      <c r="HI152" s="63"/>
      <c r="HJ152" s="63"/>
      <c r="HK152" s="63"/>
      <c r="HL152" s="63"/>
      <c r="HM152" s="63"/>
      <c r="HN152" s="63"/>
      <c r="HO152" s="63"/>
      <c r="HP152" s="63"/>
      <c r="HQ152" s="63"/>
      <c r="HR152" s="63"/>
      <c r="HS152" s="63"/>
      <c r="HT152" s="63"/>
      <c r="HU152" s="63"/>
      <c r="HV152" s="63"/>
      <c r="HW152" s="63"/>
      <c r="HX152" s="63"/>
      <c r="HY152" s="63"/>
      <c r="HZ152" s="63"/>
      <c r="IA152" s="63"/>
      <c r="IB152" s="63"/>
      <c r="IC152" s="63"/>
      <c r="ID152" s="63"/>
      <c r="IE152" s="63"/>
      <c r="IF152" s="63"/>
      <c r="IG152" s="63"/>
      <c r="IH152" s="63"/>
      <c r="II152" s="63"/>
      <c r="IJ152" s="63"/>
      <c r="IK152" s="63"/>
      <c r="IL152" s="63"/>
      <c r="IM152" s="63"/>
      <c r="IN152" s="63"/>
      <c r="IO152" s="63"/>
      <c r="IP152" s="63"/>
      <c r="IQ152" s="63"/>
      <c r="IR152" s="63"/>
      <c r="IS152" s="63"/>
      <c r="IT152" s="63"/>
      <c r="IU152" s="63"/>
      <c r="IV152" s="63"/>
      <c r="IW152" s="63"/>
      <c r="IX152" s="63"/>
      <c r="IY152" s="63"/>
      <c r="IZ152" s="63"/>
      <c r="JA152" s="63"/>
      <c r="JB152" s="63"/>
      <c r="JC152" s="63"/>
      <c r="JD152" s="63"/>
      <c r="JE152" s="63"/>
    </row>
    <row r="153" spans="1:265" x14ac:dyDescent="0.15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  <c r="CA153" s="63"/>
      <c r="CB153" s="63"/>
      <c r="CC153" s="63"/>
      <c r="CD153" s="63"/>
      <c r="CE153" s="63"/>
      <c r="CF153" s="63"/>
      <c r="CG153" s="63"/>
      <c r="CH153" s="63"/>
      <c r="CI153" s="63"/>
      <c r="CJ153" s="63"/>
      <c r="CK153" s="63"/>
      <c r="CL153" s="63"/>
      <c r="CM153" s="63"/>
      <c r="CN153" s="63"/>
      <c r="CO153" s="63"/>
      <c r="CP153" s="63"/>
      <c r="CQ153" s="63"/>
      <c r="CR153" s="63"/>
      <c r="CS153" s="63"/>
      <c r="CT153" s="63"/>
      <c r="CU153" s="63"/>
      <c r="CV153" s="63"/>
      <c r="CW153" s="63"/>
      <c r="CX153" s="63"/>
      <c r="CY153" s="63"/>
      <c r="CZ153" s="63"/>
      <c r="DA153" s="63"/>
      <c r="DB153" s="63"/>
      <c r="DC153" s="63"/>
      <c r="DD153" s="63"/>
      <c r="DE153" s="63"/>
      <c r="DF153" s="63"/>
      <c r="DG153" s="63"/>
      <c r="DH153" s="63"/>
      <c r="DI153" s="63"/>
      <c r="DJ153" s="63"/>
      <c r="DK153" s="63"/>
      <c r="DL153" s="63"/>
      <c r="DM153" s="63"/>
      <c r="DN153" s="63"/>
      <c r="DO153" s="63"/>
      <c r="DP153" s="63"/>
      <c r="DQ153" s="63"/>
      <c r="DR153" s="63"/>
      <c r="DS153" s="63"/>
      <c r="DT153" s="63"/>
      <c r="DU153" s="63"/>
      <c r="DV153" s="63"/>
      <c r="DW153" s="63"/>
      <c r="DX153" s="63"/>
      <c r="DY153" s="63"/>
      <c r="DZ153" s="63"/>
      <c r="EA153" s="63"/>
      <c r="EB153" s="63"/>
      <c r="EC153" s="63"/>
      <c r="ED153" s="63"/>
      <c r="EE153" s="63"/>
      <c r="EF153" s="63"/>
      <c r="EG153" s="63"/>
      <c r="EH153" s="63"/>
      <c r="EI153" s="63"/>
      <c r="EJ153" s="63"/>
      <c r="EK153" s="63"/>
      <c r="EL153" s="63"/>
      <c r="EM153" s="63"/>
      <c r="EN153" s="63"/>
      <c r="EO153" s="63"/>
      <c r="EP153" s="63"/>
      <c r="EQ153" s="63"/>
      <c r="ER153" s="63"/>
      <c r="ES153" s="63"/>
      <c r="ET153" s="63"/>
      <c r="EU153" s="63"/>
      <c r="EV153" s="63"/>
      <c r="EW153" s="63"/>
      <c r="EX153" s="63"/>
      <c r="EY153" s="63"/>
      <c r="EZ153" s="63"/>
      <c r="FA153" s="63"/>
      <c r="FB153" s="63"/>
      <c r="FC153" s="63"/>
      <c r="FD153" s="63"/>
      <c r="FE153" s="63"/>
      <c r="FF153" s="63"/>
      <c r="FG153" s="63"/>
      <c r="FH153" s="63"/>
      <c r="FI153" s="63"/>
      <c r="FJ153" s="63"/>
      <c r="FK153" s="63"/>
      <c r="FL153" s="63"/>
      <c r="FM153" s="63"/>
      <c r="FN153" s="63"/>
      <c r="FO153" s="63"/>
      <c r="FP153" s="63"/>
      <c r="FQ153" s="63"/>
      <c r="FR153" s="63"/>
      <c r="FS153" s="63"/>
      <c r="FT153" s="63"/>
      <c r="FU153" s="63"/>
      <c r="FV153" s="63"/>
      <c r="FW153" s="63"/>
      <c r="FX153" s="63"/>
      <c r="FY153" s="63"/>
      <c r="FZ153" s="63"/>
      <c r="GA153" s="63"/>
      <c r="GB153" s="63"/>
      <c r="GC153" s="63"/>
      <c r="GD153" s="63"/>
      <c r="GE153" s="63"/>
      <c r="GF153" s="63"/>
      <c r="GG153" s="63"/>
      <c r="GH153" s="63"/>
      <c r="GI153" s="63"/>
      <c r="GJ153" s="63"/>
      <c r="GK153" s="63"/>
      <c r="GL153" s="63"/>
      <c r="GM153" s="63"/>
      <c r="GN153" s="63"/>
      <c r="GO153" s="63"/>
      <c r="GP153" s="63"/>
      <c r="GQ153" s="63"/>
      <c r="GR153" s="63"/>
      <c r="GS153" s="63"/>
      <c r="GT153" s="63"/>
      <c r="GU153" s="63"/>
      <c r="GV153" s="63"/>
      <c r="GW153" s="63"/>
      <c r="GX153" s="63"/>
      <c r="GY153" s="63"/>
      <c r="GZ153" s="63"/>
      <c r="HA153" s="63"/>
      <c r="HB153" s="63"/>
      <c r="HC153" s="63"/>
      <c r="HD153" s="63"/>
      <c r="HE153" s="63"/>
      <c r="HF153" s="63"/>
      <c r="HG153" s="63"/>
      <c r="HH153" s="63"/>
      <c r="HI153" s="63"/>
      <c r="HJ153" s="63"/>
      <c r="HK153" s="63"/>
      <c r="HL153" s="63"/>
      <c r="HM153" s="63"/>
      <c r="HN153" s="63"/>
      <c r="HO153" s="63"/>
      <c r="HP153" s="63"/>
      <c r="HQ153" s="63"/>
      <c r="HR153" s="63"/>
      <c r="HS153" s="63"/>
      <c r="HT153" s="63"/>
      <c r="HU153" s="63"/>
      <c r="HV153" s="63"/>
      <c r="HW153" s="63"/>
      <c r="HX153" s="63"/>
      <c r="HY153" s="63"/>
      <c r="HZ153" s="63"/>
      <c r="IA153" s="63"/>
      <c r="IB153" s="63"/>
      <c r="IC153" s="63"/>
      <c r="ID153" s="63"/>
      <c r="IE153" s="63"/>
      <c r="IF153" s="63"/>
      <c r="IG153" s="63"/>
      <c r="IH153" s="63"/>
      <c r="II153" s="63"/>
      <c r="IJ153" s="63"/>
      <c r="IK153" s="63"/>
      <c r="IL153" s="63"/>
      <c r="IM153" s="63"/>
      <c r="IN153" s="63"/>
      <c r="IO153" s="63"/>
      <c r="IP153" s="63"/>
      <c r="IQ153" s="63"/>
      <c r="IR153" s="63"/>
      <c r="IS153" s="63"/>
      <c r="IT153" s="63"/>
      <c r="IU153" s="63"/>
      <c r="IV153" s="63"/>
      <c r="IW153" s="63"/>
      <c r="IX153" s="63"/>
      <c r="IY153" s="63"/>
      <c r="IZ153" s="63"/>
      <c r="JA153" s="63"/>
      <c r="JB153" s="63"/>
      <c r="JC153" s="63"/>
      <c r="JD153" s="63"/>
      <c r="JE153" s="63"/>
    </row>
    <row r="154" spans="1:265" x14ac:dyDescent="0.15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  <c r="AW154" s="63"/>
      <c r="AX154" s="63"/>
      <c r="AY154" s="63"/>
      <c r="AZ154" s="63"/>
      <c r="BA154" s="63"/>
      <c r="BB154" s="63"/>
      <c r="BC154" s="63"/>
      <c r="BD154" s="63"/>
      <c r="BE154" s="63"/>
      <c r="BF154" s="63"/>
      <c r="BG154" s="63"/>
      <c r="BH154" s="63"/>
      <c r="BI154" s="63"/>
      <c r="BJ154" s="63"/>
      <c r="BK154" s="63"/>
      <c r="BL154" s="63"/>
      <c r="BM154" s="63"/>
      <c r="BN154" s="63"/>
      <c r="BO154" s="63"/>
      <c r="BP154" s="63"/>
      <c r="BQ154" s="63"/>
      <c r="BR154" s="63"/>
      <c r="BS154" s="63"/>
      <c r="BT154" s="63"/>
      <c r="BU154" s="63"/>
      <c r="BV154" s="63"/>
      <c r="BW154" s="63"/>
      <c r="BX154" s="63"/>
      <c r="BY154" s="63"/>
      <c r="BZ154" s="63"/>
      <c r="CA154" s="63"/>
      <c r="CB154" s="63"/>
      <c r="CC154" s="63"/>
      <c r="CD154" s="63"/>
      <c r="CE154" s="63"/>
      <c r="CF154" s="63"/>
      <c r="CG154" s="63"/>
      <c r="CH154" s="63"/>
      <c r="CI154" s="63"/>
      <c r="CJ154" s="63"/>
      <c r="CK154" s="63"/>
      <c r="CL154" s="63"/>
      <c r="CM154" s="63"/>
      <c r="CN154" s="63"/>
      <c r="CO154" s="63"/>
      <c r="CP154" s="63"/>
      <c r="CQ154" s="63"/>
      <c r="CR154" s="63"/>
      <c r="CS154" s="63"/>
      <c r="CT154" s="63"/>
      <c r="CU154" s="63"/>
      <c r="CV154" s="63"/>
      <c r="CW154" s="63"/>
      <c r="CX154" s="63"/>
      <c r="CY154" s="63"/>
      <c r="CZ154" s="63"/>
      <c r="DA154" s="63"/>
      <c r="DB154" s="63"/>
      <c r="DC154" s="63"/>
      <c r="DD154" s="63"/>
      <c r="DE154" s="63"/>
      <c r="DF154" s="63"/>
      <c r="DG154" s="63"/>
      <c r="DH154" s="63"/>
      <c r="DI154" s="63"/>
      <c r="DJ154" s="63"/>
      <c r="DK154" s="63"/>
      <c r="DL154" s="63"/>
      <c r="DM154" s="63"/>
      <c r="DN154" s="63"/>
      <c r="DO154" s="63"/>
      <c r="DP154" s="63"/>
      <c r="DQ154" s="63"/>
      <c r="DR154" s="63"/>
      <c r="DS154" s="63"/>
      <c r="DT154" s="63"/>
      <c r="DU154" s="63"/>
      <c r="DV154" s="63"/>
      <c r="DW154" s="63"/>
      <c r="DX154" s="63"/>
      <c r="DY154" s="63"/>
      <c r="DZ154" s="63"/>
      <c r="EA154" s="63"/>
      <c r="EB154" s="63"/>
      <c r="EC154" s="63"/>
      <c r="ED154" s="63"/>
      <c r="EE154" s="63"/>
      <c r="EF154" s="63"/>
      <c r="EG154" s="63"/>
      <c r="EH154" s="63"/>
      <c r="EI154" s="63"/>
      <c r="EJ154" s="63"/>
      <c r="EK154" s="63"/>
      <c r="EL154" s="63"/>
      <c r="EM154" s="63"/>
      <c r="EN154" s="63"/>
      <c r="EO154" s="63"/>
      <c r="EP154" s="63"/>
      <c r="EQ154" s="63"/>
      <c r="ER154" s="63"/>
      <c r="ES154" s="63"/>
      <c r="ET154" s="63"/>
      <c r="EU154" s="63"/>
      <c r="EV154" s="63"/>
      <c r="EW154" s="63"/>
      <c r="EX154" s="63"/>
      <c r="EY154" s="63"/>
      <c r="EZ154" s="63"/>
      <c r="FA154" s="63"/>
      <c r="FB154" s="63"/>
      <c r="FC154" s="63"/>
      <c r="FD154" s="63"/>
      <c r="FE154" s="63"/>
      <c r="FF154" s="63"/>
      <c r="FG154" s="63"/>
      <c r="FH154" s="63"/>
      <c r="FI154" s="63"/>
      <c r="FJ154" s="63"/>
      <c r="FK154" s="63"/>
      <c r="FL154" s="63"/>
      <c r="FM154" s="63"/>
      <c r="FN154" s="63"/>
      <c r="FO154" s="63"/>
      <c r="FP154" s="63"/>
      <c r="FQ154" s="63"/>
      <c r="FR154" s="63"/>
      <c r="FS154" s="63"/>
      <c r="FT154" s="63"/>
      <c r="FU154" s="63"/>
      <c r="FV154" s="63"/>
      <c r="FW154" s="63"/>
      <c r="FX154" s="63"/>
      <c r="FY154" s="63"/>
      <c r="FZ154" s="63"/>
      <c r="GA154" s="63"/>
      <c r="GB154" s="63"/>
      <c r="GC154" s="63"/>
      <c r="GD154" s="63"/>
      <c r="GE154" s="63"/>
      <c r="GF154" s="63"/>
      <c r="GG154" s="63"/>
      <c r="GH154" s="63"/>
      <c r="GI154" s="63"/>
      <c r="GJ154" s="63"/>
      <c r="GK154" s="63"/>
      <c r="GL154" s="63"/>
      <c r="GM154" s="63"/>
      <c r="GN154" s="63"/>
      <c r="GO154" s="63"/>
      <c r="GP154" s="63"/>
      <c r="GQ154" s="63"/>
      <c r="GR154" s="63"/>
      <c r="GS154" s="63"/>
      <c r="GT154" s="63"/>
      <c r="GU154" s="63"/>
      <c r="GV154" s="63"/>
      <c r="GW154" s="63"/>
      <c r="GX154" s="63"/>
      <c r="GY154" s="63"/>
      <c r="GZ154" s="63"/>
      <c r="HA154" s="63"/>
      <c r="HB154" s="63"/>
      <c r="HC154" s="63"/>
      <c r="HD154" s="63"/>
      <c r="HE154" s="63"/>
      <c r="HF154" s="63"/>
      <c r="HG154" s="63"/>
      <c r="HH154" s="63"/>
      <c r="HI154" s="63"/>
      <c r="HJ154" s="63"/>
      <c r="HK154" s="63"/>
      <c r="HL154" s="63"/>
      <c r="HM154" s="63"/>
      <c r="HN154" s="63"/>
      <c r="HO154" s="63"/>
      <c r="HP154" s="63"/>
      <c r="HQ154" s="63"/>
      <c r="HR154" s="63"/>
      <c r="HS154" s="63"/>
      <c r="HT154" s="63"/>
      <c r="HU154" s="63"/>
      <c r="HV154" s="63"/>
      <c r="HW154" s="63"/>
      <c r="HX154" s="63"/>
      <c r="HY154" s="63"/>
      <c r="HZ154" s="63"/>
      <c r="IA154" s="63"/>
      <c r="IB154" s="63"/>
      <c r="IC154" s="63"/>
      <c r="ID154" s="63"/>
      <c r="IE154" s="63"/>
      <c r="IF154" s="63"/>
      <c r="IG154" s="63"/>
      <c r="IH154" s="63"/>
      <c r="II154" s="63"/>
      <c r="IJ154" s="63"/>
      <c r="IK154" s="63"/>
      <c r="IL154" s="63"/>
      <c r="IM154" s="63"/>
      <c r="IN154" s="63"/>
      <c r="IO154" s="63"/>
      <c r="IP154" s="63"/>
      <c r="IQ154" s="63"/>
      <c r="IR154" s="63"/>
      <c r="IS154" s="63"/>
      <c r="IT154" s="63"/>
      <c r="IU154" s="63"/>
      <c r="IV154" s="63"/>
      <c r="IW154" s="63"/>
      <c r="IX154" s="63"/>
      <c r="IY154" s="63"/>
      <c r="IZ154" s="63"/>
      <c r="JA154" s="63"/>
      <c r="JB154" s="63"/>
      <c r="JC154" s="63"/>
      <c r="JD154" s="63"/>
      <c r="JE154" s="63"/>
    </row>
    <row r="155" spans="1:265" x14ac:dyDescent="0.1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  <c r="AW155" s="63"/>
      <c r="AX155" s="63"/>
      <c r="AY155" s="63"/>
      <c r="AZ155" s="63"/>
      <c r="BA155" s="63"/>
      <c r="BB155" s="63"/>
      <c r="BC155" s="63"/>
      <c r="BD155" s="63"/>
      <c r="BE155" s="63"/>
      <c r="BF155" s="63"/>
      <c r="BG155" s="63"/>
      <c r="BH155" s="63"/>
      <c r="BI155" s="63"/>
      <c r="BJ155" s="63"/>
      <c r="BK155" s="63"/>
      <c r="BL155" s="63"/>
      <c r="BM155" s="63"/>
      <c r="BN155" s="63"/>
      <c r="BO155" s="63"/>
      <c r="BP155" s="63"/>
      <c r="BQ155" s="63"/>
      <c r="BR155" s="63"/>
      <c r="BS155" s="63"/>
      <c r="BT155" s="63"/>
      <c r="BU155" s="63"/>
      <c r="BV155" s="63"/>
      <c r="BW155" s="63"/>
      <c r="BX155" s="63"/>
      <c r="BY155" s="63"/>
      <c r="BZ155" s="63"/>
      <c r="CA155" s="63"/>
      <c r="CB155" s="63"/>
      <c r="CC155" s="63"/>
      <c r="CD155" s="63"/>
      <c r="CE155" s="63"/>
      <c r="CF155" s="63"/>
      <c r="CG155" s="63"/>
      <c r="CH155" s="63"/>
      <c r="CI155" s="63"/>
      <c r="CJ155" s="63"/>
      <c r="CK155" s="63"/>
      <c r="CL155" s="63"/>
      <c r="CM155" s="63"/>
      <c r="CN155" s="63"/>
      <c r="CO155" s="63"/>
      <c r="CP155" s="63"/>
      <c r="CQ155" s="63"/>
      <c r="CR155" s="63"/>
      <c r="CS155" s="63"/>
      <c r="CT155" s="63"/>
      <c r="CU155" s="63"/>
      <c r="CV155" s="63"/>
      <c r="CW155" s="63"/>
      <c r="CX155" s="63"/>
      <c r="CY155" s="63"/>
      <c r="CZ155" s="63"/>
      <c r="DA155" s="63"/>
      <c r="DB155" s="63"/>
      <c r="DC155" s="63"/>
      <c r="DD155" s="63"/>
      <c r="DE155" s="63"/>
      <c r="DF155" s="63"/>
      <c r="DG155" s="63"/>
      <c r="DH155" s="63"/>
      <c r="DI155" s="63"/>
      <c r="DJ155" s="63"/>
      <c r="DK155" s="63"/>
      <c r="DL155" s="63"/>
      <c r="DM155" s="63"/>
      <c r="DN155" s="63"/>
      <c r="DO155" s="63"/>
      <c r="DP155" s="63"/>
      <c r="DQ155" s="63"/>
      <c r="DR155" s="63"/>
      <c r="DS155" s="63"/>
      <c r="DT155" s="63"/>
      <c r="DU155" s="63"/>
      <c r="DV155" s="63"/>
      <c r="DW155" s="63"/>
      <c r="DX155" s="63"/>
      <c r="DY155" s="63"/>
      <c r="DZ155" s="63"/>
      <c r="EA155" s="63"/>
      <c r="EB155" s="63"/>
      <c r="EC155" s="63"/>
      <c r="ED155" s="63"/>
      <c r="EE155" s="63"/>
      <c r="EF155" s="63"/>
      <c r="EG155" s="63"/>
      <c r="EH155" s="63"/>
      <c r="EI155" s="63"/>
      <c r="EJ155" s="63"/>
      <c r="EK155" s="63"/>
      <c r="EL155" s="63"/>
      <c r="EM155" s="63"/>
      <c r="EN155" s="63"/>
      <c r="EO155" s="63"/>
      <c r="EP155" s="63"/>
      <c r="EQ155" s="63"/>
      <c r="ER155" s="63"/>
      <c r="ES155" s="63"/>
      <c r="ET155" s="63"/>
      <c r="EU155" s="63"/>
      <c r="EV155" s="63"/>
      <c r="EW155" s="63"/>
      <c r="EX155" s="63"/>
      <c r="EY155" s="63"/>
      <c r="EZ155" s="63"/>
      <c r="FA155" s="63"/>
      <c r="FB155" s="63"/>
      <c r="FC155" s="63"/>
      <c r="FD155" s="63"/>
      <c r="FE155" s="63"/>
      <c r="FF155" s="63"/>
      <c r="FG155" s="63"/>
      <c r="FH155" s="63"/>
      <c r="FI155" s="63"/>
      <c r="FJ155" s="63"/>
      <c r="FK155" s="63"/>
      <c r="FL155" s="63"/>
      <c r="FM155" s="63"/>
      <c r="FN155" s="63"/>
      <c r="FO155" s="63"/>
      <c r="FP155" s="63"/>
      <c r="FQ155" s="63"/>
      <c r="FR155" s="63"/>
      <c r="FS155" s="63"/>
      <c r="FT155" s="63"/>
      <c r="FU155" s="63"/>
      <c r="FV155" s="63"/>
      <c r="FW155" s="63"/>
      <c r="FX155" s="63"/>
      <c r="FY155" s="63"/>
      <c r="FZ155" s="63"/>
      <c r="GA155" s="63"/>
      <c r="GB155" s="63"/>
      <c r="GC155" s="63"/>
      <c r="GD155" s="63"/>
      <c r="GE155" s="63"/>
      <c r="GF155" s="63"/>
      <c r="GG155" s="63"/>
      <c r="GH155" s="63"/>
      <c r="GI155" s="63"/>
      <c r="GJ155" s="63"/>
      <c r="GK155" s="63"/>
      <c r="GL155" s="63"/>
      <c r="GM155" s="63"/>
      <c r="GN155" s="63"/>
      <c r="GO155" s="63"/>
      <c r="GP155" s="63"/>
      <c r="GQ155" s="63"/>
      <c r="GR155" s="63"/>
      <c r="GS155" s="63"/>
      <c r="GT155" s="63"/>
      <c r="GU155" s="63"/>
      <c r="GV155" s="63"/>
      <c r="GW155" s="63"/>
      <c r="GX155" s="63"/>
      <c r="GY155" s="63"/>
      <c r="GZ155" s="63"/>
      <c r="HA155" s="63"/>
      <c r="HB155" s="63"/>
      <c r="HC155" s="63"/>
      <c r="HD155" s="63"/>
      <c r="HE155" s="63"/>
      <c r="HF155" s="63"/>
      <c r="HG155" s="63"/>
      <c r="HH155" s="63"/>
      <c r="HI155" s="63"/>
      <c r="HJ155" s="63"/>
      <c r="HK155" s="63"/>
      <c r="HL155" s="63"/>
      <c r="HM155" s="63"/>
      <c r="HN155" s="63"/>
      <c r="HO155" s="63"/>
      <c r="HP155" s="63"/>
      <c r="HQ155" s="63"/>
      <c r="HR155" s="63"/>
      <c r="HS155" s="63"/>
      <c r="HT155" s="63"/>
      <c r="HU155" s="63"/>
      <c r="HV155" s="63"/>
      <c r="HW155" s="63"/>
      <c r="HX155" s="63"/>
      <c r="HY155" s="63"/>
      <c r="HZ155" s="63"/>
      <c r="IA155" s="63"/>
      <c r="IB155" s="63"/>
      <c r="IC155" s="63"/>
      <c r="ID155" s="63"/>
      <c r="IE155" s="63"/>
      <c r="IF155" s="63"/>
      <c r="IG155" s="63"/>
      <c r="IH155" s="63"/>
      <c r="II155" s="63"/>
      <c r="IJ155" s="63"/>
      <c r="IK155" s="63"/>
      <c r="IL155" s="63"/>
      <c r="IM155" s="63"/>
      <c r="IN155" s="63"/>
      <c r="IO155" s="63"/>
      <c r="IP155" s="63"/>
      <c r="IQ155" s="63"/>
      <c r="IR155" s="63"/>
      <c r="IS155" s="63"/>
      <c r="IT155" s="63"/>
      <c r="IU155" s="63"/>
      <c r="IV155" s="63"/>
      <c r="IW155" s="63"/>
      <c r="IX155" s="63"/>
      <c r="IY155" s="63"/>
      <c r="IZ155" s="63"/>
      <c r="JA155" s="63"/>
      <c r="JB155" s="63"/>
      <c r="JC155" s="63"/>
      <c r="JD155" s="63"/>
      <c r="JE155" s="63"/>
    </row>
    <row r="156" spans="1:265" x14ac:dyDescent="0.15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  <c r="AW156" s="63"/>
      <c r="AX156" s="63"/>
      <c r="AY156" s="63"/>
      <c r="AZ156" s="63"/>
      <c r="BA156" s="63"/>
      <c r="BB156" s="63"/>
      <c r="BC156" s="63"/>
      <c r="BD156" s="63"/>
      <c r="BE156" s="63"/>
      <c r="BF156" s="63"/>
      <c r="BG156" s="63"/>
      <c r="BH156" s="63"/>
      <c r="BI156" s="63"/>
      <c r="BJ156" s="63"/>
      <c r="BK156" s="63"/>
      <c r="BL156" s="63"/>
      <c r="BM156" s="63"/>
      <c r="BN156" s="63"/>
      <c r="BO156" s="63"/>
      <c r="BP156" s="63"/>
      <c r="BQ156" s="63"/>
      <c r="BR156" s="63"/>
      <c r="BS156" s="63"/>
      <c r="BT156" s="63"/>
      <c r="BU156" s="63"/>
      <c r="BV156" s="63"/>
      <c r="BW156" s="63"/>
      <c r="BX156" s="63"/>
      <c r="BY156" s="63"/>
      <c r="BZ156" s="63"/>
      <c r="CA156" s="63"/>
      <c r="CB156" s="63"/>
      <c r="CC156" s="63"/>
      <c r="CD156" s="63"/>
      <c r="CE156" s="63"/>
      <c r="CF156" s="63"/>
      <c r="CG156" s="63"/>
      <c r="CH156" s="63"/>
      <c r="CI156" s="63"/>
      <c r="CJ156" s="63"/>
      <c r="CK156" s="63"/>
      <c r="CL156" s="63"/>
      <c r="CM156" s="63"/>
      <c r="CN156" s="63"/>
      <c r="CO156" s="63"/>
      <c r="CP156" s="63"/>
      <c r="CQ156" s="63"/>
      <c r="CR156" s="63"/>
      <c r="CS156" s="63"/>
      <c r="CT156" s="63"/>
      <c r="CU156" s="63"/>
      <c r="CV156" s="63"/>
      <c r="CW156" s="63"/>
      <c r="CX156" s="63"/>
      <c r="CY156" s="63"/>
      <c r="CZ156" s="63"/>
      <c r="DA156" s="63"/>
      <c r="DB156" s="63"/>
      <c r="DC156" s="63"/>
      <c r="DD156" s="63"/>
      <c r="DE156" s="63"/>
      <c r="DF156" s="63"/>
      <c r="DG156" s="63"/>
      <c r="DH156" s="63"/>
      <c r="DI156" s="63"/>
      <c r="DJ156" s="63"/>
      <c r="DK156" s="63"/>
      <c r="DL156" s="63"/>
      <c r="DM156" s="63"/>
      <c r="DN156" s="63"/>
      <c r="DO156" s="63"/>
      <c r="DP156" s="63"/>
      <c r="DQ156" s="63"/>
      <c r="DR156" s="63"/>
      <c r="DS156" s="63"/>
      <c r="DT156" s="63"/>
      <c r="DU156" s="63"/>
      <c r="DV156" s="63"/>
      <c r="DW156" s="63"/>
      <c r="DX156" s="63"/>
      <c r="DY156" s="63"/>
      <c r="DZ156" s="63"/>
      <c r="EA156" s="63"/>
      <c r="EB156" s="63"/>
      <c r="EC156" s="63"/>
      <c r="ED156" s="63"/>
      <c r="EE156" s="63"/>
      <c r="EF156" s="63"/>
      <c r="EG156" s="63"/>
      <c r="EH156" s="63"/>
      <c r="EI156" s="63"/>
      <c r="EJ156" s="63"/>
      <c r="EK156" s="63"/>
      <c r="EL156" s="63"/>
      <c r="EM156" s="63"/>
      <c r="EN156" s="63"/>
      <c r="EO156" s="63"/>
      <c r="EP156" s="63"/>
      <c r="EQ156" s="63"/>
      <c r="ER156" s="63"/>
      <c r="ES156" s="63"/>
      <c r="ET156" s="63"/>
      <c r="EU156" s="63"/>
      <c r="EV156" s="63"/>
      <c r="EW156" s="63"/>
      <c r="EX156" s="63"/>
      <c r="EY156" s="63"/>
      <c r="EZ156" s="63"/>
      <c r="FA156" s="63"/>
      <c r="FB156" s="63"/>
      <c r="FC156" s="63"/>
      <c r="FD156" s="63"/>
      <c r="FE156" s="63"/>
      <c r="FF156" s="63"/>
      <c r="FG156" s="63"/>
      <c r="FH156" s="63"/>
      <c r="FI156" s="63"/>
      <c r="FJ156" s="63"/>
      <c r="FK156" s="63"/>
      <c r="FL156" s="63"/>
      <c r="FM156" s="63"/>
      <c r="FN156" s="63"/>
      <c r="FO156" s="63"/>
      <c r="FP156" s="63"/>
      <c r="FQ156" s="63"/>
      <c r="FR156" s="63"/>
      <c r="FS156" s="63"/>
      <c r="FT156" s="63"/>
      <c r="FU156" s="63"/>
      <c r="FV156" s="63"/>
      <c r="FW156" s="63"/>
      <c r="FX156" s="63"/>
      <c r="FY156" s="63"/>
      <c r="FZ156" s="63"/>
      <c r="GA156" s="63"/>
      <c r="GB156" s="63"/>
      <c r="GC156" s="63"/>
      <c r="GD156" s="63"/>
      <c r="GE156" s="63"/>
      <c r="GF156" s="63"/>
      <c r="GG156" s="63"/>
      <c r="GH156" s="63"/>
      <c r="GI156" s="63"/>
      <c r="GJ156" s="63"/>
      <c r="GK156" s="63"/>
      <c r="GL156" s="63"/>
      <c r="GM156" s="63"/>
      <c r="GN156" s="63"/>
      <c r="GO156" s="63"/>
      <c r="GP156" s="63"/>
      <c r="GQ156" s="63"/>
      <c r="GR156" s="63"/>
      <c r="GS156" s="63"/>
      <c r="GT156" s="63"/>
      <c r="GU156" s="63"/>
      <c r="GV156" s="63"/>
      <c r="GW156" s="63"/>
      <c r="GX156" s="63"/>
      <c r="GY156" s="63"/>
      <c r="GZ156" s="63"/>
      <c r="HA156" s="63"/>
      <c r="HB156" s="63"/>
      <c r="HC156" s="63"/>
      <c r="HD156" s="63"/>
      <c r="HE156" s="63"/>
      <c r="HF156" s="63"/>
      <c r="HG156" s="63"/>
      <c r="HH156" s="63"/>
      <c r="HI156" s="63"/>
      <c r="HJ156" s="63"/>
      <c r="HK156" s="63"/>
      <c r="HL156" s="63"/>
      <c r="HM156" s="63"/>
      <c r="HN156" s="63"/>
      <c r="HO156" s="63"/>
      <c r="HP156" s="63"/>
      <c r="HQ156" s="63"/>
      <c r="HR156" s="63"/>
      <c r="HS156" s="63"/>
      <c r="HT156" s="63"/>
      <c r="HU156" s="63"/>
      <c r="HV156" s="63"/>
      <c r="HW156" s="63"/>
      <c r="HX156" s="63"/>
      <c r="HY156" s="63"/>
      <c r="HZ156" s="63"/>
      <c r="IA156" s="63"/>
      <c r="IB156" s="63"/>
      <c r="IC156" s="63"/>
      <c r="ID156" s="63"/>
      <c r="IE156" s="63"/>
      <c r="IF156" s="63"/>
      <c r="IG156" s="63"/>
      <c r="IH156" s="63"/>
      <c r="II156" s="63"/>
      <c r="IJ156" s="63"/>
      <c r="IK156" s="63"/>
      <c r="IL156" s="63"/>
      <c r="IM156" s="63"/>
      <c r="IN156" s="63"/>
      <c r="IO156" s="63"/>
      <c r="IP156" s="63"/>
      <c r="IQ156" s="63"/>
      <c r="IR156" s="63"/>
      <c r="IS156" s="63"/>
      <c r="IT156" s="63"/>
      <c r="IU156" s="63"/>
      <c r="IV156" s="63"/>
      <c r="IW156" s="63"/>
      <c r="IX156" s="63"/>
      <c r="IY156" s="63"/>
      <c r="IZ156" s="63"/>
      <c r="JA156" s="63"/>
      <c r="JB156" s="63"/>
      <c r="JC156" s="63"/>
      <c r="JD156" s="63"/>
      <c r="JE156" s="63"/>
    </row>
    <row r="157" spans="1:265" x14ac:dyDescent="0.15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  <c r="AW157" s="63"/>
      <c r="AX157" s="63"/>
      <c r="AY157" s="63"/>
      <c r="AZ157" s="63"/>
      <c r="BA157" s="63"/>
      <c r="BB157" s="63"/>
      <c r="BC157" s="63"/>
      <c r="BD157" s="63"/>
      <c r="BE157" s="63"/>
      <c r="BF157" s="63"/>
      <c r="BG157" s="63"/>
      <c r="BH157" s="63"/>
      <c r="BI157" s="63"/>
      <c r="BJ157" s="63"/>
      <c r="BK157" s="63"/>
      <c r="BL157" s="63"/>
      <c r="BM157" s="63"/>
      <c r="BN157" s="63"/>
      <c r="BO157" s="63"/>
      <c r="BP157" s="63"/>
      <c r="BQ157" s="63"/>
      <c r="BR157" s="63"/>
      <c r="BS157" s="63"/>
      <c r="BT157" s="63"/>
      <c r="BU157" s="63"/>
      <c r="BV157" s="63"/>
      <c r="BW157" s="63"/>
      <c r="BX157" s="63"/>
      <c r="BY157" s="63"/>
      <c r="BZ157" s="63"/>
      <c r="CA157" s="63"/>
      <c r="CB157" s="63"/>
      <c r="CC157" s="63"/>
      <c r="CD157" s="63"/>
      <c r="CE157" s="63"/>
      <c r="CF157" s="63"/>
      <c r="CG157" s="63"/>
      <c r="CH157" s="63"/>
      <c r="CI157" s="63"/>
      <c r="CJ157" s="63"/>
      <c r="CK157" s="63"/>
      <c r="CL157" s="63"/>
      <c r="CM157" s="63"/>
      <c r="CN157" s="63"/>
      <c r="CO157" s="63"/>
      <c r="CP157" s="63"/>
      <c r="CQ157" s="63"/>
      <c r="CR157" s="63"/>
      <c r="CS157" s="63"/>
      <c r="CT157" s="63"/>
      <c r="CU157" s="63"/>
      <c r="CV157" s="63"/>
      <c r="CW157" s="63"/>
      <c r="CX157" s="63"/>
      <c r="CY157" s="63"/>
      <c r="CZ157" s="63"/>
      <c r="DA157" s="63"/>
      <c r="DB157" s="63"/>
      <c r="DC157" s="63"/>
      <c r="DD157" s="63"/>
      <c r="DE157" s="63"/>
      <c r="DF157" s="63"/>
      <c r="DG157" s="63"/>
      <c r="DH157" s="63"/>
      <c r="DI157" s="63"/>
      <c r="DJ157" s="63"/>
      <c r="DK157" s="63"/>
      <c r="DL157" s="63"/>
      <c r="DM157" s="63"/>
      <c r="DN157" s="63"/>
      <c r="DO157" s="63"/>
      <c r="DP157" s="63"/>
      <c r="DQ157" s="63"/>
      <c r="DR157" s="63"/>
      <c r="DS157" s="63"/>
      <c r="DT157" s="63"/>
      <c r="DU157" s="63"/>
      <c r="DV157" s="63"/>
      <c r="DW157" s="63"/>
      <c r="DX157" s="63"/>
      <c r="DY157" s="63"/>
      <c r="DZ157" s="63"/>
      <c r="EA157" s="63"/>
      <c r="EB157" s="63"/>
      <c r="EC157" s="63"/>
      <c r="ED157" s="63"/>
      <c r="EE157" s="63"/>
      <c r="EF157" s="63"/>
      <c r="EG157" s="63"/>
      <c r="EH157" s="63"/>
      <c r="EI157" s="63"/>
      <c r="EJ157" s="63"/>
      <c r="EK157" s="63"/>
      <c r="EL157" s="63"/>
      <c r="EM157" s="63"/>
      <c r="EN157" s="63"/>
      <c r="EO157" s="63"/>
      <c r="EP157" s="63"/>
      <c r="EQ157" s="63"/>
      <c r="ER157" s="63"/>
      <c r="ES157" s="63"/>
      <c r="ET157" s="63"/>
      <c r="EU157" s="63"/>
      <c r="EV157" s="63"/>
      <c r="EW157" s="63"/>
      <c r="EX157" s="63"/>
      <c r="EY157" s="63"/>
      <c r="EZ157" s="63"/>
      <c r="FA157" s="63"/>
      <c r="FB157" s="63"/>
      <c r="FC157" s="63"/>
      <c r="FD157" s="63"/>
      <c r="FE157" s="63"/>
      <c r="FF157" s="63"/>
      <c r="FG157" s="63"/>
      <c r="FH157" s="63"/>
      <c r="FI157" s="63"/>
      <c r="FJ157" s="63"/>
      <c r="FK157" s="63"/>
      <c r="FL157" s="63"/>
      <c r="FM157" s="63"/>
      <c r="FN157" s="63"/>
      <c r="FO157" s="63"/>
      <c r="FP157" s="63"/>
      <c r="FQ157" s="63"/>
      <c r="FR157" s="63"/>
      <c r="FS157" s="63"/>
      <c r="FT157" s="63"/>
      <c r="FU157" s="63"/>
      <c r="FV157" s="63"/>
      <c r="FW157" s="63"/>
      <c r="FX157" s="63"/>
      <c r="FY157" s="63"/>
      <c r="FZ157" s="63"/>
      <c r="GA157" s="63"/>
      <c r="GB157" s="63"/>
      <c r="GC157" s="63"/>
      <c r="GD157" s="63"/>
      <c r="GE157" s="63"/>
      <c r="GF157" s="63"/>
      <c r="GG157" s="63"/>
      <c r="GH157" s="63"/>
      <c r="GI157" s="63"/>
      <c r="GJ157" s="63"/>
      <c r="GK157" s="63"/>
      <c r="GL157" s="63"/>
      <c r="GM157" s="63"/>
      <c r="GN157" s="63"/>
      <c r="GO157" s="63"/>
      <c r="GP157" s="63"/>
      <c r="GQ157" s="63"/>
      <c r="GR157" s="63"/>
      <c r="GS157" s="63"/>
      <c r="GT157" s="63"/>
      <c r="GU157" s="63"/>
      <c r="GV157" s="63"/>
      <c r="GW157" s="63"/>
      <c r="GX157" s="63"/>
      <c r="GY157" s="63"/>
      <c r="GZ157" s="63"/>
      <c r="HA157" s="63"/>
      <c r="HB157" s="63"/>
      <c r="HC157" s="63"/>
      <c r="HD157" s="63"/>
      <c r="HE157" s="63"/>
      <c r="HF157" s="63"/>
      <c r="HG157" s="63"/>
      <c r="HH157" s="63"/>
      <c r="HI157" s="63"/>
      <c r="HJ157" s="63"/>
      <c r="HK157" s="63"/>
      <c r="HL157" s="63"/>
      <c r="HM157" s="63"/>
      <c r="HN157" s="63"/>
      <c r="HO157" s="63"/>
      <c r="HP157" s="63"/>
      <c r="HQ157" s="63"/>
      <c r="HR157" s="63"/>
      <c r="HS157" s="63"/>
      <c r="HT157" s="63"/>
      <c r="HU157" s="63"/>
      <c r="HV157" s="63"/>
      <c r="HW157" s="63"/>
      <c r="HX157" s="63"/>
      <c r="HY157" s="63"/>
      <c r="HZ157" s="63"/>
      <c r="IA157" s="63"/>
      <c r="IB157" s="63"/>
      <c r="IC157" s="63"/>
      <c r="ID157" s="63"/>
      <c r="IE157" s="63"/>
      <c r="IF157" s="63"/>
      <c r="IG157" s="63"/>
      <c r="IH157" s="63"/>
      <c r="II157" s="63"/>
      <c r="IJ157" s="63"/>
      <c r="IK157" s="63"/>
      <c r="IL157" s="63"/>
      <c r="IM157" s="63"/>
      <c r="IN157" s="63"/>
      <c r="IO157" s="63"/>
      <c r="IP157" s="63"/>
      <c r="IQ157" s="63"/>
      <c r="IR157" s="63"/>
      <c r="IS157" s="63"/>
      <c r="IT157" s="63"/>
      <c r="IU157" s="63"/>
      <c r="IV157" s="63"/>
      <c r="IW157" s="63"/>
      <c r="IX157" s="63"/>
      <c r="IY157" s="63"/>
      <c r="IZ157" s="63"/>
      <c r="JA157" s="63"/>
      <c r="JB157" s="63"/>
      <c r="JC157" s="63"/>
      <c r="JD157" s="63"/>
      <c r="JE157" s="63"/>
    </row>
    <row r="158" spans="1:265" x14ac:dyDescent="0.15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3"/>
      <c r="BS158" s="63"/>
      <c r="BT158" s="63"/>
      <c r="BU158" s="63"/>
      <c r="BV158" s="63"/>
      <c r="BW158" s="63"/>
      <c r="BX158" s="63"/>
      <c r="BY158" s="63"/>
      <c r="BZ158" s="63"/>
      <c r="CA158" s="63"/>
      <c r="CB158" s="63"/>
      <c r="CC158" s="63"/>
      <c r="CD158" s="63"/>
      <c r="CE158" s="63"/>
      <c r="CF158" s="63"/>
      <c r="CG158" s="63"/>
      <c r="CH158" s="63"/>
      <c r="CI158" s="63"/>
      <c r="CJ158" s="63"/>
      <c r="CK158" s="63"/>
      <c r="CL158" s="63"/>
      <c r="CM158" s="63"/>
      <c r="CN158" s="63"/>
      <c r="CO158" s="63"/>
      <c r="CP158" s="63"/>
      <c r="CQ158" s="63"/>
      <c r="CR158" s="63"/>
      <c r="CS158" s="63"/>
      <c r="CT158" s="63"/>
      <c r="CU158" s="63"/>
      <c r="CV158" s="63"/>
      <c r="CW158" s="63"/>
      <c r="CX158" s="63"/>
      <c r="CY158" s="63"/>
      <c r="CZ158" s="63"/>
      <c r="DA158" s="63"/>
      <c r="DB158" s="63"/>
      <c r="DC158" s="63"/>
      <c r="DD158" s="63"/>
      <c r="DE158" s="63"/>
      <c r="DF158" s="63"/>
      <c r="DG158" s="63"/>
      <c r="DH158" s="63"/>
      <c r="DI158" s="63"/>
      <c r="DJ158" s="63"/>
      <c r="DK158" s="63"/>
      <c r="DL158" s="63"/>
      <c r="DM158" s="63"/>
      <c r="DN158" s="63"/>
      <c r="DO158" s="63"/>
      <c r="DP158" s="63"/>
      <c r="DQ158" s="63"/>
      <c r="DR158" s="63"/>
      <c r="DS158" s="63"/>
      <c r="DT158" s="63"/>
      <c r="DU158" s="63"/>
      <c r="DV158" s="63"/>
      <c r="DW158" s="63"/>
      <c r="DX158" s="63"/>
      <c r="DY158" s="63"/>
      <c r="DZ158" s="63"/>
      <c r="EA158" s="63"/>
      <c r="EB158" s="63"/>
      <c r="EC158" s="63"/>
      <c r="ED158" s="63"/>
      <c r="EE158" s="63"/>
      <c r="EF158" s="63"/>
      <c r="EG158" s="63"/>
      <c r="EH158" s="63"/>
      <c r="EI158" s="63"/>
      <c r="EJ158" s="63"/>
      <c r="EK158" s="63"/>
      <c r="EL158" s="63"/>
      <c r="EM158" s="63"/>
      <c r="EN158" s="63"/>
      <c r="EO158" s="63"/>
      <c r="EP158" s="63"/>
      <c r="EQ158" s="63"/>
      <c r="ER158" s="63"/>
      <c r="ES158" s="63"/>
      <c r="ET158" s="63"/>
      <c r="EU158" s="63"/>
      <c r="EV158" s="63"/>
      <c r="EW158" s="63"/>
      <c r="EX158" s="63"/>
      <c r="EY158" s="63"/>
      <c r="EZ158" s="63"/>
      <c r="FA158" s="63"/>
      <c r="FB158" s="63"/>
      <c r="FC158" s="63"/>
      <c r="FD158" s="63"/>
      <c r="FE158" s="63"/>
      <c r="FF158" s="63"/>
      <c r="FG158" s="63"/>
      <c r="FH158" s="63"/>
      <c r="FI158" s="63"/>
      <c r="FJ158" s="63"/>
      <c r="FK158" s="63"/>
      <c r="FL158" s="63"/>
      <c r="FM158" s="63"/>
      <c r="FN158" s="63"/>
      <c r="FO158" s="63"/>
      <c r="FP158" s="63"/>
      <c r="FQ158" s="63"/>
      <c r="FR158" s="63"/>
      <c r="FS158" s="63"/>
      <c r="FT158" s="63"/>
      <c r="FU158" s="63"/>
      <c r="FV158" s="63"/>
      <c r="FW158" s="63"/>
      <c r="FX158" s="63"/>
      <c r="FY158" s="63"/>
      <c r="FZ158" s="63"/>
      <c r="GA158" s="63"/>
      <c r="GB158" s="63"/>
      <c r="GC158" s="63"/>
      <c r="GD158" s="63"/>
      <c r="GE158" s="63"/>
      <c r="GF158" s="63"/>
      <c r="GG158" s="63"/>
      <c r="GH158" s="63"/>
      <c r="GI158" s="63"/>
      <c r="GJ158" s="63"/>
      <c r="GK158" s="63"/>
      <c r="GL158" s="63"/>
      <c r="GM158" s="63"/>
      <c r="GN158" s="63"/>
      <c r="GO158" s="63"/>
      <c r="GP158" s="63"/>
      <c r="GQ158" s="63"/>
      <c r="GR158" s="63"/>
      <c r="GS158" s="63"/>
      <c r="GT158" s="63"/>
      <c r="GU158" s="63"/>
      <c r="GV158" s="63"/>
      <c r="GW158" s="63"/>
      <c r="GX158" s="63"/>
      <c r="GY158" s="63"/>
      <c r="GZ158" s="63"/>
      <c r="HA158" s="63"/>
      <c r="HB158" s="63"/>
      <c r="HC158" s="63"/>
      <c r="HD158" s="63"/>
      <c r="HE158" s="63"/>
      <c r="HF158" s="63"/>
      <c r="HG158" s="63"/>
      <c r="HH158" s="63"/>
      <c r="HI158" s="63"/>
      <c r="HJ158" s="63"/>
      <c r="HK158" s="63"/>
      <c r="HL158" s="63"/>
      <c r="HM158" s="63"/>
      <c r="HN158" s="63"/>
      <c r="HO158" s="63"/>
      <c r="HP158" s="63"/>
      <c r="HQ158" s="63"/>
      <c r="HR158" s="63"/>
      <c r="HS158" s="63"/>
      <c r="HT158" s="63"/>
      <c r="HU158" s="63"/>
      <c r="HV158" s="63"/>
      <c r="HW158" s="63"/>
      <c r="HX158" s="63"/>
      <c r="HY158" s="63"/>
      <c r="HZ158" s="63"/>
      <c r="IA158" s="63"/>
      <c r="IB158" s="63"/>
      <c r="IC158" s="63"/>
      <c r="ID158" s="63"/>
      <c r="IE158" s="63"/>
      <c r="IF158" s="63"/>
      <c r="IG158" s="63"/>
      <c r="IH158" s="63"/>
      <c r="II158" s="63"/>
      <c r="IJ158" s="63"/>
      <c r="IK158" s="63"/>
      <c r="IL158" s="63"/>
      <c r="IM158" s="63"/>
      <c r="IN158" s="63"/>
      <c r="IO158" s="63"/>
      <c r="IP158" s="63"/>
      <c r="IQ158" s="63"/>
      <c r="IR158" s="63"/>
      <c r="IS158" s="63"/>
      <c r="IT158" s="63"/>
      <c r="IU158" s="63"/>
      <c r="IV158" s="63"/>
      <c r="IW158" s="63"/>
      <c r="IX158" s="63"/>
      <c r="IY158" s="63"/>
      <c r="IZ158" s="63"/>
      <c r="JA158" s="63"/>
      <c r="JB158" s="63"/>
      <c r="JC158" s="63"/>
      <c r="JD158" s="63"/>
      <c r="JE158" s="63"/>
    </row>
    <row r="159" spans="1:265" x14ac:dyDescent="0.15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63"/>
      <c r="BN159" s="63"/>
      <c r="BO159" s="63"/>
      <c r="BP159" s="63"/>
      <c r="BQ159" s="63"/>
      <c r="BR159" s="63"/>
      <c r="BS159" s="63"/>
      <c r="BT159" s="63"/>
      <c r="BU159" s="63"/>
      <c r="BV159" s="63"/>
      <c r="BW159" s="63"/>
      <c r="BX159" s="63"/>
      <c r="BY159" s="63"/>
      <c r="BZ159" s="63"/>
      <c r="CA159" s="63"/>
      <c r="CB159" s="63"/>
      <c r="CC159" s="63"/>
      <c r="CD159" s="63"/>
      <c r="CE159" s="63"/>
      <c r="CF159" s="63"/>
      <c r="CG159" s="63"/>
      <c r="CH159" s="63"/>
      <c r="CI159" s="63"/>
      <c r="CJ159" s="63"/>
      <c r="CK159" s="63"/>
      <c r="CL159" s="63"/>
      <c r="CM159" s="63"/>
      <c r="CN159" s="63"/>
      <c r="CO159" s="63"/>
      <c r="CP159" s="63"/>
      <c r="CQ159" s="63"/>
      <c r="CR159" s="63"/>
      <c r="CS159" s="63"/>
      <c r="CT159" s="63"/>
      <c r="CU159" s="63"/>
      <c r="CV159" s="63"/>
      <c r="CW159" s="63"/>
      <c r="CX159" s="63"/>
      <c r="CY159" s="63"/>
      <c r="CZ159" s="63"/>
      <c r="DA159" s="63"/>
      <c r="DB159" s="63"/>
      <c r="DC159" s="63"/>
      <c r="DD159" s="63"/>
      <c r="DE159" s="63"/>
      <c r="DF159" s="63"/>
      <c r="DG159" s="63"/>
      <c r="DH159" s="63"/>
      <c r="DI159" s="63"/>
      <c r="DJ159" s="63"/>
      <c r="DK159" s="63"/>
      <c r="DL159" s="63"/>
      <c r="DM159" s="63"/>
      <c r="DN159" s="63"/>
      <c r="DO159" s="63"/>
      <c r="DP159" s="63"/>
      <c r="DQ159" s="63"/>
      <c r="DR159" s="63"/>
      <c r="DS159" s="63"/>
      <c r="DT159" s="63"/>
      <c r="DU159" s="63"/>
      <c r="DV159" s="63"/>
      <c r="DW159" s="63"/>
      <c r="DX159" s="63"/>
      <c r="DY159" s="63"/>
      <c r="DZ159" s="63"/>
      <c r="EA159" s="63"/>
      <c r="EB159" s="63"/>
      <c r="EC159" s="63"/>
      <c r="ED159" s="63"/>
      <c r="EE159" s="63"/>
      <c r="EF159" s="63"/>
      <c r="EG159" s="63"/>
      <c r="EH159" s="63"/>
      <c r="EI159" s="63"/>
      <c r="EJ159" s="63"/>
      <c r="EK159" s="63"/>
      <c r="EL159" s="63"/>
      <c r="EM159" s="63"/>
      <c r="EN159" s="63"/>
      <c r="EO159" s="63"/>
      <c r="EP159" s="63"/>
      <c r="EQ159" s="63"/>
      <c r="ER159" s="63"/>
      <c r="ES159" s="63"/>
      <c r="ET159" s="63"/>
      <c r="EU159" s="63"/>
      <c r="EV159" s="63"/>
      <c r="EW159" s="63"/>
      <c r="EX159" s="63"/>
      <c r="EY159" s="63"/>
      <c r="EZ159" s="63"/>
      <c r="FA159" s="63"/>
      <c r="FB159" s="63"/>
      <c r="FC159" s="63"/>
      <c r="FD159" s="63"/>
      <c r="FE159" s="63"/>
      <c r="FF159" s="63"/>
      <c r="FG159" s="63"/>
      <c r="FH159" s="63"/>
      <c r="FI159" s="63"/>
      <c r="FJ159" s="63"/>
      <c r="FK159" s="63"/>
      <c r="FL159" s="63"/>
      <c r="FM159" s="63"/>
      <c r="FN159" s="63"/>
      <c r="FO159" s="63"/>
      <c r="FP159" s="63"/>
      <c r="FQ159" s="63"/>
      <c r="FR159" s="63"/>
      <c r="FS159" s="63"/>
      <c r="FT159" s="63"/>
      <c r="FU159" s="63"/>
      <c r="FV159" s="63"/>
      <c r="FW159" s="63"/>
      <c r="FX159" s="63"/>
      <c r="FY159" s="63"/>
      <c r="FZ159" s="63"/>
      <c r="GA159" s="63"/>
      <c r="GB159" s="63"/>
      <c r="GC159" s="63"/>
      <c r="GD159" s="63"/>
      <c r="GE159" s="63"/>
      <c r="GF159" s="63"/>
      <c r="GG159" s="63"/>
      <c r="GH159" s="63"/>
      <c r="GI159" s="63"/>
      <c r="GJ159" s="63"/>
      <c r="GK159" s="63"/>
      <c r="GL159" s="63"/>
      <c r="GM159" s="63"/>
      <c r="GN159" s="63"/>
      <c r="GO159" s="63"/>
      <c r="GP159" s="63"/>
      <c r="GQ159" s="63"/>
      <c r="GR159" s="63"/>
      <c r="GS159" s="63"/>
      <c r="GT159" s="63"/>
      <c r="GU159" s="63"/>
      <c r="GV159" s="63"/>
      <c r="GW159" s="63"/>
      <c r="GX159" s="63"/>
      <c r="GY159" s="63"/>
      <c r="GZ159" s="63"/>
      <c r="HA159" s="63"/>
      <c r="HB159" s="63"/>
      <c r="HC159" s="63"/>
      <c r="HD159" s="63"/>
      <c r="HE159" s="63"/>
      <c r="HF159" s="63"/>
      <c r="HG159" s="63"/>
      <c r="HH159" s="63"/>
      <c r="HI159" s="63"/>
      <c r="HJ159" s="63"/>
      <c r="HK159" s="63"/>
      <c r="HL159" s="63"/>
      <c r="HM159" s="63"/>
      <c r="HN159" s="63"/>
      <c r="HO159" s="63"/>
      <c r="HP159" s="63"/>
      <c r="HQ159" s="63"/>
      <c r="HR159" s="63"/>
      <c r="HS159" s="63"/>
      <c r="HT159" s="63"/>
      <c r="HU159" s="63"/>
      <c r="HV159" s="63"/>
      <c r="HW159" s="63"/>
      <c r="HX159" s="63"/>
      <c r="HY159" s="63"/>
      <c r="HZ159" s="63"/>
      <c r="IA159" s="63"/>
      <c r="IB159" s="63"/>
      <c r="IC159" s="63"/>
      <c r="ID159" s="63"/>
      <c r="IE159" s="63"/>
      <c r="IF159" s="63"/>
      <c r="IG159" s="63"/>
      <c r="IH159" s="63"/>
      <c r="II159" s="63"/>
      <c r="IJ159" s="63"/>
      <c r="IK159" s="63"/>
      <c r="IL159" s="63"/>
      <c r="IM159" s="63"/>
      <c r="IN159" s="63"/>
      <c r="IO159" s="63"/>
      <c r="IP159" s="63"/>
      <c r="IQ159" s="63"/>
      <c r="IR159" s="63"/>
      <c r="IS159" s="63"/>
      <c r="IT159" s="63"/>
      <c r="IU159" s="63"/>
      <c r="IV159" s="63"/>
      <c r="IW159" s="63"/>
      <c r="IX159" s="63"/>
      <c r="IY159" s="63"/>
      <c r="IZ159" s="63"/>
      <c r="JA159" s="63"/>
      <c r="JB159" s="63"/>
      <c r="JC159" s="63"/>
      <c r="JD159" s="63"/>
      <c r="JE159" s="63"/>
    </row>
    <row r="160" spans="1:265" x14ac:dyDescent="0.15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  <c r="BL160" s="63"/>
      <c r="BM160" s="63"/>
      <c r="BN160" s="63"/>
      <c r="BO160" s="63"/>
      <c r="BP160" s="63"/>
      <c r="BQ160" s="63"/>
      <c r="BR160" s="63"/>
      <c r="BS160" s="63"/>
      <c r="BT160" s="63"/>
      <c r="BU160" s="63"/>
      <c r="BV160" s="63"/>
      <c r="BW160" s="63"/>
      <c r="BX160" s="63"/>
      <c r="BY160" s="63"/>
      <c r="BZ160" s="63"/>
      <c r="CA160" s="63"/>
      <c r="CB160" s="63"/>
      <c r="CC160" s="63"/>
      <c r="CD160" s="63"/>
      <c r="CE160" s="63"/>
      <c r="CF160" s="63"/>
      <c r="CG160" s="63"/>
      <c r="CH160" s="63"/>
      <c r="CI160" s="63"/>
      <c r="CJ160" s="63"/>
      <c r="CK160" s="63"/>
      <c r="CL160" s="63"/>
      <c r="CM160" s="63"/>
      <c r="CN160" s="63"/>
      <c r="CO160" s="63"/>
      <c r="CP160" s="63"/>
      <c r="CQ160" s="63"/>
      <c r="CR160" s="63"/>
      <c r="CS160" s="63"/>
      <c r="CT160" s="63"/>
      <c r="CU160" s="63"/>
      <c r="CV160" s="63"/>
      <c r="CW160" s="63"/>
      <c r="CX160" s="63"/>
      <c r="CY160" s="63"/>
      <c r="CZ160" s="63"/>
      <c r="DA160" s="63"/>
      <c r="DB160" s="63"/>
      <c r="DC160" s="63"/>
      <c r="DD160" s="63"/>
      <c r="DE160" s="63"/>
      <c r="DF160" s="63"/>
      <c r="DG160" s="63"/>
      <c r="DH160" s="63"/>
      <c r="DI160" s="63"/>
      <c r="DJ160" s="63"/>
      <c r="DK160" s="63"/>
      <c r="DL160" s="63"/>
      <c r="DM160" s="63"/>
      <c r="DN160" s="63"/>
      <c r="DO160" s="63"/>
      <c r="DP160" s="63"/>
      <c r="DQ160" s="63"/>
      <c r="DR160" s="63"/>
      <c r="DS160" s="63"/>
      <c r="DT160" s="63"/>
      <c r="DU160" s="63"/>
      <c r="DV160" s="63"/>
      <c r="DW160" s="63"/>
      <c r="DX160" s="63"/>
      <c r="DY160" s="63"/>
      <c r="DZ160" s="63"/>
      <c r="EA160" s="63"/>
      <c r="EB160" s="63"/>
      <c r="EC160" s="63"/>
      <c r="ED160" s="63"/>
      <c r="EE160" s="63"/>
      <c r="EF160" s="63"/>
      <c r="EG160" s="63"/>
      <c r="EH160" s="63"/>
      <c r="EI160" s="63"/>
      <c r="EJ160" s="63"/>
      <c r="EK160" s="63"/>
      <c r="EL160" s="63"/>
      <c r="EM160" s="63"/>
      <c r="EN160" s="63"/>
      <c r="EO160" s="63"/>
      <c r="EP160" s="63"/>
      <c r="EQ160" s="63"/>
      <c r="ER160" s="63"/>
      <c r="ES160" s="63"/>
      <c r="ET160" s="63"/>
      <c r="EU160" s="63"/>
      <c r="EV160" s="63"/>
      <c r="EW160" s="63"/>
      <c r="EX160" s="63"/>
      <c r="EY160" s="63"/>
      <c r="EZ160" s="63"/>
      <c r="FA160" s="63"/>
      <c r="FB160" s="63"/>
      <c r="FC160" s="63"/>
      <c r="FD160" s="63"/>
      <c r="FE160" s="63"/>
      <c r="FF160" s="63"/>
      <c r="FG160" s="63"/>
      <c r="FH160" s="63"/>
      <c r="FI160" s="63"/>
      <c r="FJ160" s="63"/>
      <c r="FK160" s="63"/>
      <c r="FL160" s="63"/>
      <c r="FM160" s="63"/>
      <c r="FN160" s="63"/>
      <c r="FO160" s="63"/>
      <c r="FP160" s="63"/>
      <c r="FQ160" s="63"/>
      <c r="FR160" s="63"/>
      <c r="FS160" s="63"/>
      <c r="FT160" s="63"/>
      <c r="FU160" s="63"/>
      <c r="FV160" s="63"/>
      <c r="FW160" s="63"/>
      <c r="FX160" s="63"/>
      <c r="FY160" s="63"/>
      <c r="FZ160" s="63"/>
      <c r="GA160" s="63"/>
      <c r="GB160" s="63"/>
      <c r="GC160" s="63"/>
      <c r="GD160" s="63"/>
      <c r="GE160" s="63"/>
      <c r="GF160" s="63"/>
      <c r="GG160" s="63"/>
      <c r="GH160" s="63"/>
      <c r="GI160" s="63"/>
      <c r="GJ160" s="63"/>
      <c r="GK160" s="63"/>
      <c r="GL160" s="63"/>
      <c r="GM160" s="63"/>
      <c r="GN160" s="63"/>
      <c r="GO160" s="63"/>
      <c r="GP160" s="63"/>
      <c r="GQ160" s="63"/>
      <c r="GR160" s="63"/>
      <c r="GS160" s="63"/>
      <c r="GT160" s="63"/>
      <c r="GU160" s="63"/>
      <c r="GV160" s="63"/>
      <c r="GW160" s="63"/>
      <c r="GX160" s="63"/>
      <c r="GY160" s="63"/>
      <c r="GZ160" s="63"/>
      <c r="HA160" s="63"/>
      <c r="HB160" s="63"/>
      <c r="HC160" s="63"/>
      <c r="HD160" s="63"/>
      <c r="HE160" s="63"/>
      <c r="HF160" s="63"/>
      <c r="HG160" s="63"/>
      <c r="HH160" s="63"/>
      <c r="HI160" s="63"/>
      <c r="HJ160" s="63"/>
      <c r="HK160" s="63"/>
      <c r="HL160" s="63"/>
      <c r="HM160" s="63"/>
      <c r="HN160" s="63"/>
      <c r="HO160" s="63"/>
      <c r="HP160" s="63"/>
      <c r="HQ160" s="63"/>
      <c r="HR160" s="63"/>
      <c r="HS160" s="63"/>
      <c r="HT160" s="63"/>
      <c r="HU160" s="63"/>
      <c r="HV160" s="63"/>
      <c r="HW160" s="63"/>
      <c r="HX160" s="63"/>
      <c r="HY160" s="63"/>
      <c r="HZ160" s="63"/>
      <c r="IA160" s="63"/>
      <c r="IB160" s="63"/>
      <c r="IC160" s="63"/>
      <c r="ID160" s="63"/>
      <c r="IE160" s="63"/>
      <c r="IF160" s="63"/>
      <c r="IG160" s="63"/>
      <c r="IH160" s="63"/>
      <c r="II160" s="63"/>
      <c r="IJ160" s="63"/>
      <c r="IK160" s="63"/>
      <c r="IL160" s="63"/>
      <c r="IM160" s="63"/>
      <c r="IN160" s="63"/>
      <c r="IO160" s="63"/>
      <c r="IP160" s="63"/>
      <c r="IQ160" s="63"/>
      <c r="IR160" s="63"/>
      <c r="IS160" s="63"/>
      <c r="IT160" s="63"/>
      <c r="IU160" s="63"/>
      <c r="IV160" s="63"/>
      <c r="IW160" s="63"/>
      <c r="IX160" s="63"/>
      <c r="IY160" s="63"/>
      <c r="IZ160" s="63"/>
      <c r="JA160" s="63"/>
      <c r="JB160" s="63"/>
      <c r="JC160" s="63"/>
      <c r="JD160" s="63"/>
      <c r="JE160" s="63"/>
    </row>
    <row r="161" spans="1:265" x14ac:dyDescent="0.15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  <c r="AX161" s="63"/>
      <c r="AY161" s="63"/>
      <c r="AZ161" s="63"/>
      <c r="BA161" s="63"/>
      <c r="BB161" s="63"/>
      <c r="BC161" s="63"/>
      <c r="BD161" s="63"/>
      <c r="BE161" s="63"/>
      <c r="BF161" s="63"/>
      <c r="BG161" s="63"/>
      <c r="BH161" s="63"/>
      <c r="BI161" s="63"/>
      <c r="BJ161" s="63"/>
      <c r="BK161" s="63"/>
      <c r="BL161" s="63"/>
      <c r="BM161" s="63"/>
      <c r="BN161" s="63"/>
      <c r="BO161" s="63"/>
      <c r="BP161" s="63"/>
      <c r="BQ161" s="63"/>
      <c r="BR161" s="63"/>
      <c r="BS161" s="63"/>
      <c r="BT161" s="63"/>
      <c r="BU161" s="63"/>
      <c r="BV161" s="63"/>
      <c r="BW161" s="63"/>
      <c r="BX161" s="63"/>
      <c r="BY161" s="63"/>
      <c r="BZ161" s="63"/>
      <c r="CA161" s="63"/>
      <c r="CB161" s="63"/>
      <c r="CC161" s="63"/>
      <c r="CD161" s="63"/>
      <c r="CE161" s="63"/>
      <c r="CF161" s="63"/>
      <c r="CG161" s="63"/>
      <c r="CH161" s="63"/>
      <c r="CI161" s="63"/>
      <c r="CJ161" s="63"/>
      <c r="CK161" s="63"/>
      <c r="CL161" s="63"/>
      <c r="CM161" s="63"/>
      <c r="CN161" s="63"/>
      <c r="CO161" s="63"/>
      <c r="CP161" s="63"/>
      <c r="CQ161" s="63"/>
      <c r="CR161" s="63"/>
      <c r="CS161" s="63"/>
      <c r="CT161" s="63"/>
      <c r="CU161" s="63"/>
      <c r="CV161" s="63"/>
      <c r="CW161" s="63"/>
      <c r="CX161" s="63"/>
      <c r="CY161" s="63"/>
      <c r="CZ161" s="63"/>
      <c r="DA161" s="63"/>
      <c r="DB161" s="63"/>
      <c r="DC161" s="63"/>
      <c r="DD161" s="63"/>
      <c r="DE161" s="63"/>
      <c r="DF161" s="63"/>
      <c r="DG161" s="63"/>
      <c r="DH161" s="63"/>
      <c r="DI161" s="63"/>
      <c r="DJ161" s="63"/>
      <c r="DK161" s="63"/>
      <c r="DL161" s="63"/>
      <c r="DM161" s="63"/>
      <c r="DN161" s="63"/>
      <c r="DO161" s="63"/>
      <c r="DP161" s="63"/>
      <c r="DQ161" s="63"/>
      <c r="DR161" s="63"/>
      <c r="DS161" s="63"/>
      <c r="DT161" s="63"/>
      <c r="DU161" s="63"/>
      <c r="DV161" s="63"/>
      <c r="DW161" s="63"/>
      <c r="DX161" s="63"/>
      <c r="DY161" s="63"/>
      <c r="DZ161" s="63"/>
      <c r="EA161" s="63"/>
      <c r="EB161" s="63"/>
      <c r="EC161" s="63"/>
      <c r="ED161" s="63"/>
      <c r="EE161" s="63"/>
      <c r="EF161" s="63"/>
      <c r="EG161" s="63"/>
      <c r="EH161" s="63"/>
      <c r="EI161" s="63"/>
      <c r="EJ161" s="63"/>
      <c r="EK161" s="63"/>
      <c r="EL161" s="63"/>
      <c r="EM161" s="63"/>
      <c r="EN161" s="63"/>
      <c r="EO161" s="63"/>
      <c r="EP161" s="63"/>
      <c r="EQ161" s="63"/>
      <c r="ER161" s="63"/>
      <c r="ES161" s="63"/>
      <c r="ET161" s="63"/>
      <c r="EU161" s="63"/>
      <c r="EV161" s="63"/>
      <c r="EW161" s="63"/>
      <c r="EX161" s="63"/>
      <c r="EY161" s="63"/>
      <c r="EZ161" s="63"/>
      <c r="FA161" s="63"/>
      <c r="FB161" s="63"/>
      <c r="FC161" s="63"/>
      <c r="FD161" s="63"/>
      <c r="FE161" s="63"/>
      <c r="FF161" s="63"/>
      <c r="FG161" s="63"/>
      <c r="FH161" s="63"/>
      <c r="FI161" s="63"/>
      <c r="FJ161" s="63"/>
      <c r="FK161" s="63"/>
      <c r="FL161" s="63"/>
      <c r="FM161" s="63"/>
      <c r="FN161" s="63"/>
      <c r="FO161" s="63"/>
      <c r="FP161" s="63"/>
      <c r="FQ161" s="63"/>
      <c r="FR161" s="63"/>
      <c r="FS161" s="63"/>
      <c r="FT161" s="63"/>
      <c r="FU161" s="63"/>
      <c r="FV161" s="63"/>
      <c r="FW161" s="63"/>
      <c r="FX161" s="63"/>
      <c r="FY161" s="63"/>
      <c r="FZ161" s="63"/>
      <c r="GA161" s="63"/>
      <c r="GB161" s="63"/>
      <c r="GC161" s="63"/>
      <c r="GD161" s="63"/>
      <c r="GE161" s="63"/>
      <c r="GF161" s="63"/>
      <c r="GG161" s="63"/>
      <c r="GH161" s="63"/>
      <c r="GI161" s="63"/>
      <c r="GJ161" s="63"/>
      <c r="GK161" s="63"/>
      <c r="GL161" s="63"/>
      <c r="GM161" s="63"/>
      <c r="GN161" s="63"/>
      <c r="GO161" s="63"/>
      <c r="GP161" s="63"/>
      <c r="GQ161" s="63"/>
      <c r="GR161" s="63"/>
      <c r="GS161" s="63"/>
      <c r="GT161" s="63"/>
      <c r="GU161" s="63"/>
      <c r="GV161" s="63"/>
      <c r="GW161" s="63"/>
      <c r="GX161" s="63"/>
      <c r="GY161" s="63"/>
      <c r="GZ161" s="63"/>
      <c r="HA161" s="63"/>
      <c r="HB161" s="63"/>
      <c r="HC161" s="63"/>
      <c r="HD161" s="63"/>
      <c r="HE161" s="63"/>
      <c r="HF161" s="63"/>
      <c r="HG161" s="63"/>
      <c r="HH161" s="63"/>
      <c r="HI161" s="63"/>
      <c r="HJ161" s="63"/>
      <c r="HK161" s="63"/>
      <c r="HL161" s="63"/>
      <c r="HM161" s="63"/>
      <c r="HN161" s="63"/>
      <c r="HO161" s="63"/>
      <c r="HP161" s="63"/>
      <c r="HQ161" s="63"/>
      <c r="HR161" s="63"/>
      <c r="HS161" s="63"/>
      <c r="HT161" s="63"/>
      <c r="HU161" s="63"/>
      <c r="HV161" s="63"/>
      <c r="HW161" s="63"/>
      <c r="HX161" s="63"/>
      <c r="HY161" s="63"/>
      <c r="HZ161" s="63"/>
      <c r="IA161" s="63"/>
      <c r="IB161" s="63"/>
      <c r="IC161" s="63"/>
      <c r="ID161" s="63"/>
      <c r="IE161" s="63"/>
      <c r="IF161" s="63"/>
      <c r="IG161" s="63"/>
      <c r="IH161" s="63"/>
      <c r="II161" s="63"/>
      <c r="IJ161" s="63"/>
      <c r="IK161" s="63"/>
      <c r="IL161" s="63"/>
      <c r="IM161" s="63"/>
      <c r="IN161" s="63"/>
      <c r="IO161" s="63"/>
      <c r="IP161" s="63"/>
      <c r="IQ161" s="63"/>
      <c r="IR161" s="63"/>
      <c r="IS161" s="63"/>
      <c r="IT161" s="63"/>
      <c r="IU161" s="63"/>
      <c r="IV161" s="63"/>
      <c r="IW161" s="63"/>
      <c r="IX161" s="63"/>
      <c r="IY161" s="63"/>
      <c r="IZ161" s="63"/>
      <c r="JA161" s="63"/>
      <c r="JB161" s="63"/>
      <c r="JC161" s="63"/>
      <c r="JD161" s="63"/>
      <c r="JE161" s="63"/>
    </row>
    <row r="162" spans="1:265" x14ac:dyDescent="0.15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X162" s="63"/>
      <c r="AY162" s="63"/>
      <c r="AZ162" s="63"/>
      <c r="BA162" s="63"/>
      <c r="BB162" s="63"/>
      <c r="BC162" s="63"/>
      <c r="BD162" s="63"/>
      <c r="BE162" s="63"/>
      <c r="BF162" s="63"/>
      <c r="BG162" s="63"/>
      <c r="BH162" s="63"/>
      <c r="BI162" s="63"/>
      <c r="BJ162" s="63"/>
      <c r="BK162" s="63"/>
      <c r="BL162" s="63"/>
      <c r="BM162" s="63"/>
      <c r="BN162" s="63"/>
      <c r="BO162" s="63"/>
      <c r="BP162" s="63"/>
      <c r="BQ162" s="63"/>
      <c r="BR162" s="63"/>
      <c r="BS162" s="63"/>
      <c r="BT162" s="63"/>
      <c r="BU162" s="63"/>
      <c r="BV162" s="63"/>
      <c r="BW162" s="63"/>
      <c r="BX162" s="63"/>
      <c r="BY162" s="63"/>
      <c r="BZ162" s="63"/>
      <c r="CA162" s="63"/>
      <c r="CB162" s="63"/>
      <c r="CC162" s="63"/>
      <c r="CD162" s="63"/>
      <c r="CE162" s="63"/>
      <c r="CF162" s="63"/>
      <c r="CG162" s="63"/>
      <c r="CH162" s="63"/>
      <c r="CI162" s="63"/>
      <c r="CJ162" s="63"/>
      <c r="CK162" s="63"/>
      <c r="CL162" s="63"/>
      <c r="CM162" s="63"/>
      <c r="CN162" s="63"/>
      <c r="CO162" s="63"/>
      <c r="CP162" s="63"/>
      <c r="CQ162" s="63"/>
      <c r="CR162" s="63"/>
      <c r="CS162" s="63"/>
      <c r="CT162" s="63"/>
      <c r="CU162" s="63"/>
      <c r="CV162" s="63"/>
      <c r="CW162" s="63"/>
      <c r="CX162" s="63"/>
      <c r="CY162" s="63"/>
      <c r="CZ162" s="63"/>
      <c r="DA162" s="63"/>
      <c r="DB162" s="63"/>
      <c r="DC162" s="63"/>
      <c r="DD162" s="63"/>
      <c r="DE162" s="63"/>
      <c r="DF162" s="63"/>
      <c r="DG162" s="63"/>
      <c r="DH162" s="63"/>
      <c r="DI162" s="63"/>
      <c r="DJ162" s="63"/>
      <c r="DK162" s="63"/>
      <c r="DL162" s="63"/>
      <c r="DM162" s="63"/>
      <c r="DN162" s="63"/>
      <c r="DO162" s="63"/>
      <c r="DP162" s="63"/>
      <c r="DQ162" s="63"/>
      <c r="DR162" s="63"/>
      <c r="DS162" s="63"/>
      <c r="DT162" s="63"/>
      <c r="DU162" s="63"/>
      <c r="DV162" s="63"/>
      <c r="DW162" s="63"/>
      <c r="DX162" s="63"/>
      <c r="DY162" s="63"/>
      <c r="DZ162" s="63"/>
      <c r="EA162" s="63"/>
      <c r="EB162" s="63"/>
      <c r="EC162" s="63"/>
      <c r="ED162" s="63"/>
      <c r="EE162" s="63"/>
      <c r="EF162" s="63"/>
      <c r="EG162" s="63"/>
      <c r="EH162" s="63"/>
      <c r="EI162" s="63"/>
      <c r="EJ162" s="63"/>
      <c r="EK162" s="63"/>
      <c r="EL162" s="63"/>
      <c r="EM162" s="63"/>
      <c r="EN162" s="63"/>
      <c r="EO162" s="63"/>
      <c r="EP162" s="63"/>
      <c r="EQ162" s="63"/>
      <c r="ER162" s="63"/>
      <c r="ES162" s="63"/>
      <c r="ET162" s="63"/>
      <c r="EU162" s="63"/>
      <c r="EV162" s="63"/>
      <c r="EW162" s="63"/>
      <c r="EX162" s="63"/>
      <c r="EY162" s="63"/>
      <c r="EZ162" s="63"/>
      <c r="FA162" s="63"/>
      <c r="FB162" s="63"/>
      <c r="FC162" s="63"/>
      <c r="FD162" s="63"/>
      <c r="FE162" s="63"/>
      <c r="FF162" s="63"/>
      <c r="FG162" s="63"/>
      <c r="FH162" s="63"/>
      <c r="FI162" s="63"/>
      <c r="FJ162" s="63"/>
      <c r="FK162" s="63"/>
      <c r="FL162" s="63"/>
      <c r="FM162" s="63"/>
      <c r="FN162" s="63"/>
      <c r="FO162" s="63"/>
      <c r="FP162" s="63"/>
      <c r="FQ162" s="63"/>
      <c r="FR162" s="63"/>
      <c r="FS162" s="63"/>
      <c r="FT162" s="63"/>
      <c r="FU162" s="63"/>
      <c r="FV162" s="63"/>
      <c r="FW162" s="63"/>
      <c r="FX162" s="63"/>
      <c r="FY162" s="63"/>
      <c r="FZ162" s="63"/>
      <c r="GA162" s="63"/>
      <c r="GB162" s="63"/>
      <c r="GC162" s="63"/>
      <c r="GD162" s="63"/>
      <c r="GE162" s="63"/>
      <c r="GF162" s="63"/>
      <c r="GG162" s="63"/>
      <c r="GH162" s="63"/>
      <c r="GI162" s="63"/>
      <c r="GJ162" s="63"/>
      <c r="GK162" s="63"/>
      <c r="GL162" s="63"/>
      <c r="GM162" s="63"/>
      <c r="GN162" s="63"/>
      <c r="GO162" s="63"/>
      <c r="GP162" s="63"/>
      <c r="GQ162" s="63"/>
      <c r="GR162" s="63"/>
      <c r="GS162" s="63"/>
      <c r="GT162" s="63"/>
      <c r="GU162" s="63"/>
      <c r="GV162" s="63"/>
      <c r="GW162" s="63"/>
      <c r="GX162" s="63"/>
      <c r="GY162" s="63"/>
      <c r="GZ162" s="63"/>
      <c r="HA162" s="63"/>
      <c r="HB162" s="63"/>
      <c r="HC162" s="63"/>
      <c r="HD162" s="63"/>
      <c r="HE162" s="63"/>
      <c r="HF162" s="63"/>
      <c r="HG162" s="63"/>
      <c r="HH162" s="63"/>
      <c r="HI162" s="63"/>
      <c r="HJ162" s="63"/>
      <c r="HK162" s="63"/>
      <c r="HL162" s="63"/>
      <c r="HM162" s="63"/>
      <c r="HN162" s="63"/>
      <c r="HO162" s="63"/>
      <c r="HP162" s="63"/>
      <c r="HQ162" s="63"/>
      <c r="HR162" s="63"/>
      <c r="HS162" s="63"/>
      <c r="HT162" s="63"/>
      <c r="HU162" s="63"/>
      <c r="HV162" s="63"/>
      <c r="HW162" s="63"/>
      <c r="HX162" s="63"/>
      <c r="HY162" s="63"/>
      <c r="HZ162" s="63"/>
      <c r="IA162" s="63"/>
      <c r="IB162" s="63"/>
      <c r="IC162" s="63"/>
      <c r="ID162" s="63"/>
      <c r="IE162" s="63"/>
      <c r="IF162" s="63"/>
      <c r="IG162" s="63"/>
      <c r="IH162" s="63"/>
      <c r="II162" s="63"/>
      <c r="IJ162" s="63"/>
      <c r="IK162" s="63"/>
      <c r="IL162" s="63"/>
      <c r="IM162" s="63"/>
      <c r="IN162" s="63"/>
      <c r="IO162" s="63"/>
      <c r="IP162" s="63"/>
      <c r="IQ162" s="63"/>
      <c r="IR162" s="63"/>
      <c r="IS162" s="63"/>
      <c r="IT162" s="63"/>
      <c r="IU162" s="63"/>
      <c r="IV162" s="63"/>
      <c r="IW162" s="63"/>
      <c r="IX162" s="63"/>
      <c r="IY162" s="63"/>
      <c r="IZ162" s="63"/>
      <c r="JA162" s="63"/>
      <c r="JB162" s="63"/>
      <c r="JC162" s="63"/>
      <c r="JD162" s="63"/>
      <c r="JE162" s="63"/>
    </row>
    <row r="163" spans="1:265" x14ac:dyDescent="0.15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X163" s="63"/>
      <c r="AY163" s="63"/>
      <c r="AZ163" s="63"/>
      <c r="BA163" s="63"/>
      <c r="BB163" s="63"/>
      <c r="BC163" s="63"/>
      <c r="BD163" s="63"/>
      <c r="BE163" s="63"/>
      <c r="BF163" s="63"/>
      <c r="BG163" s="63"/>
      <c r="BH163" s="63"/>
      <c r="BI163" s="63"/>
      <c r="BJ163" s="63"/>
      <c r="BK163" s="63"/>
      <c r="BL163" s="63"/>
      <c r="BM163" s="63"/>
      <c r="BN163" s="63"/>
      <c r="BO163" s="63"/>
      <c r="BP163" s="63"/>
      <c r="BQ163" s="63"/>
      <c r="BR163" s="63"/>
      <c r="BS163" s="63"/>
      <c r="BT163" s="63"/>
      <c r="BU163" s="63"/>
      <c r="BV163" s="63"/>
      <c r="BW163" s="63"/>
      <c r="BX163" s="63"/>
      <c r="BY163" s="63"/>
      <c r="BZ163" s="63"/>
      <c r="CA163" s="63"/>
      <c r="CB163" s="63"/>
      <c r="CC163" s="63"/>
      <c r="CD163" s="63"/>
      <c r="CE163" s="63"/>
      <c r="CF163" s="63"/>
      <c r="CG163" s="63"/>
      <c r="CH163" s="63"/>
      <c r="CI163" s="63"/>
      <c r="CJ163" s="63"/>
      <c r="CK163" s="63"/>
      <c r="CL163" s="63"/>
      <c r="CM163" s="63"/>
      <c r="CN163" s="63"/>
      <c r="CO163" s="63"/>
      <c r="CP163" s="63"/>
      <c r="CQ163" s="63"/>
      <c r="CR163" s="63"/>
      <c r="CS163" s="63"/>
      <c r="CT163" s="63"/>
      <c r="CU163" s="63"/>
      <c r="CV163" s="63"/>
      <c r="CW163" s="63"/>
      <c r="CX163" s="63"/>
      <c r="CY163" s="63"/>
      <c r="CZ163" s="63"/>
      <c r="DA163" s="63"/>
      <c r="DB163" s="63"/>
      <c r="DC163" s="63"/>
      <c r="DD163" s="63"/>
      <c r="DE163" s="63"/>
      <c r="DF163" s="63"/>
      <c r="DG163" s="63"/>
      <c r="DH163" s="63"/>
      <c r="DI163" s="63"/>
      <c r="DJ163" s="63"/>
      <c r="DK163" s="63"/>
      <c r="DL163" s="63"/>
      <c r="DM163" s="63"/>
      <c r="DN163" s="63"/>
      <c r="DO163" s="63"/>
      <c r="DP163" s="63"/>
      <c r="DQ163" s="63"/>
      <c r="DR163" s="63"/>
      <c r="DS163" s="63"/>
      <c r="DT163" s="63"/>
      <c r="DU163" s="63"/>
      <c r="DV163" s="63"/>
      <c r="DW163" s="63"/>
      <c r="DX163" s="63"/>
      <c r="DY163" s="63"/>
      <c r="DZ163" s="63"/>
      <c r="EA163" s="63"/>
      <c r="EB163" s="63"/>
      <c r="EC163" s="63"/>
      <c r="ED163" s="63"/>
      <c r="EE163" s="63"/>
      <c r="EF163" s="63"/>
      <c r="EG163" s="63"/>
      <c r="EH163" s="63"/>
      <c r="EI163" s="63"/>
      <c r="EJ163" s="63"/>
      <c r="EK163" s="63"/>
      <c r="EL163" s="63"/>
      <c r="EM163" s="63"/>
      <c r="EN163" s="63"/>
      <c r="EO163" s="63"/>
      <c r="EP163" s="63"/>
      <c r="EQ163" s="63"/>
      <c r="ER163" s="63"/>
      <c r="ES163" s="63"/>
      <c r="ET163" s="63"/>
      <c r="EU163" s="63"/>
      <c r="EV163" s="63"/>
      <c r="EW163" s="63"/>
      <c r="EX163" s="63"/>
      <c r="EY163" s="63"/>
      <c r="EZ163" s="63"/>
      <c r="FA163" s="63"/>
      <c r="FB163" s="63"/>
      <c r="FC163" s="63"/>
      <c r="FD163" s="63"/>
      <c r="FE163" s="63"/>
      <c r="FF163" s="63"/>
      <c r="FG163" s="63"/>
      <c r="FH163" s="63"/>
      <c r="FI163" s="63"/>
      <c r="FJ163" s="63"/>
      <c r="FK163" s="63"/>
      <c r="FL163" s="63"/>
      <c r="FM163" s="63"/>
      <c r="FN163" s="63"/>
      <c r="FO163" s="63"/>
      <c r="FP163" s="63"/>
      <c r="FQ163" s="63"/>
      <c r="FR163" s="63"/>
      <c r="FS163" s="63"/>
      <c r="FT163" s="63"/>
      <c r="FU163" s="63"/>
      <c r="FV163" s="63"/>
      <c r="FW163" s="63"/>
      <c r="FX163" s="63"/>
      <c r="FY163" s="63"/>
      <c r="FZ163" s="63"/>
      <c r="GA163" s="63"/>
      <c r="GB163" s="63"/>
      <c r="GC163" s="63"/>
      <c r="GD163" s="63"/>
      <c r="GE163" s="63"/>
      <c r="GF163" s="63"/>
      <c r="GG163" s="63"/>
      <c r="GH163" s="63"/>
      <c r="GI163" s="63"/>
      <c r="GJ163" s="63"/>
      <c r="GK163" s="63"/>
      <c r="GL163" s="63"/>
      <c r="GM163" s="63"/>
      <c r="GN163" s="63"/>
      <c r="GO163" s="63"/>
      <c r="GP163" s="63"/>
      <c r="GQ163" s="63"/>
      <c r="GR163" s="63"/>
      <c r="GS163" s="63"/>
      <c r="GT163" s="63"/>
      <c r="GU163" s="63"/>
      <c r="GV163" s="63"/>
      <c r="GW163" s="63"/>
      <c r="GX163" s="63"/>
      <c r="GY163" s="63"/>
      <c r="GZ163" s="63"/>
      <c r="HA163" s="63"/>
      <c r="HB163" s="63"/>
      <c r="HC163" s="63"/>
      <c r="HD163" s="63"/>
      <c r="HE163" s="63"/>
      <c r="HF163" s="63"/>
      <c r="HG163" s="63"/>
      <c r="HH163" s="63"/>
      <c r="HI163" s="63"/>
      <c r="HJ163" s="63"/>
      <c r="HK163" s="63"/>
      <c r="HL163" s="63"/>
      <c r="HM163" s="63"/>
      <c r="HN163" s="63"/>
      <c r="HO163" s="63"/>
      <c r="HP163" s="63"/>
      <c r="HQ163" s="63"/>
      <c r="HR163" s="63"/>
      <c r="HS163" s="63"/>
      <c r="HT163" s="63"/>
      <c r="HU163" s="63"/>
      <c r="HV163" s="63"/>
      <c r="HW163" s="63"/>
      <c r="HX163" s="63"/>
      <c r="HY163" s="63"/>
      <c r="HZ163" s="63"/>
      <c r="IA163" s="63"/>
      <c r="IB163" s="63"/>
      <c r="IC163" s="63"/>
      <c r="ID163" s="63"/>
      <c r="IE163" s="63"/>
      <c r="IF163" s="63"/>
      <c r="IG163" s="63"/>
      <c r="IH163" s="63"/>
      <c r="II163" s="63"/>
      <c r="IJ163" s="63"/>
      <c r="IK163" s="63"/>
      <c r="IL163" s="63"/>
      <c r="IM163" s="63"/>
      <c r="IN163" s="63"/>
      <c r="IO163" s="63"/>
      <c r="IP163" s="63"/>
      <c r="IQ163" s="63"/>
      <c r="IR163" s="63"/>
      <c r="IS163" s="63"/>
      <c r="IT163" s="63"/>
      <c r="IU163" s="63"/>
      <c r="IV163" s="63"/>
      <c r="IW163" s="63"/>
      <c r="IX163" s="63"/>
      <c r="IY163" s="63"/>
      <c r="IZ163" s="63"/>
      <c r="JA163" s="63"/>
      <c r="JB163" s="63"/>
      <c r="JC163" s="63"/>
      <c r="JD163" s="63"/>
      <c r="JE163" s="63"/>
    </row>
    <row r="164" spans="1:265" x14ac:dyDescent="0.15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X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  <c r="BL164" s="63"/>
      <c r="BM164" s="63"/>
      <c r="BN164" s="63"/>
      <c r="BO164" s="63"/>
      <c r="BP164" s="63"/>
      <c r="BQ164" s="63"/>
      <c r="BR164" s="63"/>
      <c r="BS164" s="63"/>
      <c r="BT164" s="63"/>
      <c r="BU164" s="63"/>
      <c r="BV164" s="63"/>
      <c r="BW164" s="63"/>
      <c r="BX164" s="63"/>
      <c r="BY164" s="63"/>
      <c r="BZ164" s="63"/>
      <c r="CA164" s="63"/>
      <c r="CB164" s="63"/>
      <c r="CC164" s="63"/>
      <c r="CD164" s="63"/>
      <c r="CE164" s="63"/>
      <c r="CF164" s="63"/>
      <c r="CG164" s="63"/>
      <c r="CH164" s="63"/>
      <c r="CI164" s="63"/>
      <c r="CJ164" s="63"/>
      <c r="CK164" s="63"/>
      <c r="CL164" s="63"/>
      <c r="CM164" s="63"/>
      <c r="CN164" s="63"/>
      <c r="CO164" s="63"/>
      <c r="CP164" s="63"/>
      <c r="CQ164" s="63"/>
      <c r="CR164" s="63"/>
      <c r="CS164" s="63"/>
      <c r="CT164" s="63"/>
      <c r="CU164" s="63"/>
      <c r="CV164" s="63"/>
      <c r="CW164" s="63"/>
      <c r="CX164" s="63"/>
      <c r="CY164" s="63"/>
      <c r="CZ164" s="63"/>
      <c r="DA164" s="63"/>
      <c r="DB164" s="63"/>
      <c r="DC164" s="63"/>
      <c r="DD164" s="63"/>
      <c r="DE164" s="63"/>
      <c r="DF164" s="63"/>
      <c r="DG164" s="63"/>
      <c r="DH164" s="63"/>
      <c r="DI164" s="63"/>
      <c r="DJ164" s="63"/>
      <c r="DK164" s="63"/>
      <c r="DL164" s="63"/>
      <c r="DM164" s="63"/>
      <c r="DN164" s="63"/>
      <c r="DO164" s="63"/>
      <c r="DP164" s="63"/>
      <c r="DQ164" s="63"/>
      <c r="DR164" s="63"/>
      <c r="DS164" s="63"/>
      <c r="DT164" s="63"/>
      <c r="DU164" s="63"/>
      <c r="DV164" s="63"/>
      <c r="DW164" s="63"/>
      <c r="DX164" s="63"/>
      <c r="DY164" s="63"/>
      <c r="DZ164" s="63"/>
      <c r="EA164" s="63"/>
      <c r="EB164" s="63"/>
      <c r="EC164" s="63"/>
      <c r="ED164" s="63"/>
      <c r="EE164" s="63"/>
      <c r="EF164" s="63"/>
      <c r="EG164" s="63"/>
      <c r="EH164" s="63"/>
      <c r="EI164" s="63"/>
      <c r="EJ164" s="63"/>
      <c r="EK164" s="63"/>
      <c r="EL164" s="63"/>
      <c r="EM164" s="63"/>
      <c r="EN164" s="63"/>
      <c r="EO164" s="63"/>
      <c r="EP164" s="63"/>
      <c r="EQ164" s="63"/>
      <c r="ER164" s="63"/>
      <c r="ES164" s="63"/>
      <c r="ET164" s="63"/>
      <c r="EU164" s="63"/>
      <c r="EV164" s="63"/>
      <c r="EW164" s="63"/>
      <c r="EX164" s="63"/>
      <c r="EY164" s="63"/>
      <c r="EZ164" s="63"/>
      <c r="FA164" s="63"/>
      <c r="FB164" s="63"/>
      <c r="FC164" s="63"/>
      <c r="FD164" s="63"/>
      <c r="FE164" s="63"/>
      <c r="FF164" s="63"/>
      <c r="FG164" s="63"/>
      <c r="FH164" s="63"/>
      <c r="FI164" s="63"/>
      <c r="FJ164" s="63"/>
      <c r="FK164" s="63"/>
      <c r="FL164" s="63"/>
      <c r="FM164" s="63"/>
      <c r="FN164" s="63"/>
      <c r="FO164" s="63"/>
      <c r="FP164" s="63"/>
      <c r="FQ164" s="63"/>
      <c r="FR164" s="63"/>
      <c r="FS164" s="63"/>
      <c r="FT164" s="63"/>
      <c r="FU164" s="63"/>
      <c r="FV164" s="63"/>
      <c r="FW164" s="63"/>
      <c r="FX164" s="63"/>
      <c r="FY164" s="63"/>
      <c r="FZ164" s="63"/>
      <c r="GA164" s="63"/>
      <c r="GB164" s="63"/>
      <c r="GC164" s="63"/>
      <c r="GD164" s="63"/>
      <c r="GE164" s="63"/>
      <c r="GF164" s="63"/>
      <c r="GG164" s="63"/>
      <c r="GH164" s="63"/>
      <c r="GI164" s="63"/>
      <c r="GJ164" s="63"/>
      <c r="GK164" s="63"/>
      <c r="GL164" s="63"/>
      <c r="GM164" s="63"/>
      <c r="GN164" s="63"/>
      <c r="GO164" s="63"/>
      <c r="GP164" s="63"/>
      <c r="GQ164" s="63"/>
      <c r="GR164" s="63"/>
      <c r="GS164" s="63"/>
      <c r="GT164" s="63"/>
      <c r="GU164" s="63"/>
      <c r="GV164" s="63"/>
      <c r="GW164" s="63"/>
      <c r="GX164" s="63"/>
      <c r="GY164" s="63"/>
      <c r="GZ164" s="63"/>
      <c r="HA164" s="63"/>
      <c r="HB164" s="63"/>
      <c r="HC164" s="63"/>
      <c r="HD164" s="63"/>
      <c r="HE164" s="63"/>
      <c r="HF164" s="63"/>
      <c r="HG164" s="63"/>
      <c r="HH164" s="63"/>
      <c r="HI164" s="63"/>
      <c r="HJ164" s="63"/>
      <c r="HK164" s="63"/>
      <c r="HL164" s="63"/>
      <c r="HM164" s="63"/>
      <c r="HN164" s="63"/>
      <c r="HO164" s="63"/>
      <c r="HP164" s="63"/>
      <c r="HQ164" s="63"/>
      <c r="HR164" s="63"/>
      <c r="HS164" s="63"/>
      <c r="HT164" s="63"/>
      <c r="HU164" s="63"/>
      <c r="HV164" s="63"/>
      <c r="HW164" s="63"/>
      <c r="HX164" s="63"/>
      <c r="HY164" s="63"/>
      <c r="HZ164" s="63"/>
      <c r="IA164" s="63"/>
      <c r="IB164" s="63"/>
      <c r="IC164" s="63"/>
      <c r="ID164" s="63"/>
      <c r="IE164" s="63"/>
      <c r="IF164" s="63"/>
      <c r="IG164" s="63"/>
      <c r="IH164" s="63"/>
      <c r="II164" s="63"/>
      <c r="IJ164" s="63"/>
      <c r="IK164" s="63"/>
      <c r="IL164" s="63"/>
      <c r="IM164" s="63"/>
      <c r="IN164" s="63"/>
      <c r="IO164" s="63"/>
      <c r="IP164" s="63"/>
      <c r="IQ164" s="63"/>
      <c r="IR164" s="63"/>
      <c r="IS164" s="63"/>
      <c r="IT164" s="63"/>
      <c r="IU164" s="63"/>
      <c r="IV164" s="63"/>
      <c r="IW164" s="63"/>
      <c r="IX164" s="63"/>
      <c r="IY164" s="63"/>
      <c r="IZ164" s="63"/>
      <c r="JA164" s="63"/>
      <c r="JB164" s="63"/>
      <c r="JC164" s="63"/>
      <c r="JD164" s="63"/>
      <c r="JE164" s="63"/>
    </row>
    <row r="165" spans="1:265" x14ac:dyDescent="0.15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K165" s="63"/>
      <c r="BL165" s="63"/>
      <c r="BM165" s="63"/>
      <c r="BN165" s="6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  <c r="CA165" s="63"/>
      <c r="CB165" s="63"/>
      <c r="CC165" s="63"/>
      <c r="CD165" s="63"/>
      <c r="CE165" s="63"/>
      <c r="CF165" s="63"/>
      <c r="CG165" s="63"/>
      <c r="CH165" s="63"/>
      <c r="CI165" s="63"/>
      <c r="CJ165" s="63"/>
      <c r="CK165" s="63"/>
      <c r="CL165" s="63"/>
      <c r="CM165" s="63"/>
      <c r="CN165" s="63"/>
      <c r="CO165" s="63"/>
      <c r="CP165" s="63"/>
      <c r="CQ165" s="63"/>
      <c r="CR165" s="63"/>
      <c r="CS165" s="63"/>
      <c r="CT165" s="63"/>
      <c r="CU165" s="63"/>
      <c r="CV165" s="63"/>
      <c r="CW165" s="63"/>
      <c r="CX165" s="63"/>
      <c r="CY165" s="63"/>
      <c r="CZ165" s="63"/>
      <c r="DA165" s="63"/>
      <c r="DB165" s="63"/>
      <c r="DC165" s="63"/>
      <c r="DD165" s="63"/>
      <c r="DE165" s="63"/>
      <c r="DF165" s="63"/>
      <c r="DG165" s="63"/>
      <c r="DH165" s="63"/>
      <c r="DI165" s="63"/>
      <c r="DJ165" s="63"/>
      <c r="DK165" s="63"/>
      <c r="DL165" s="63"/>
      <c r="DM165" s="63"/>
      <c r="DN165" s="63"/>
      <c r="DO165" s="63"/>
      <c r="DP165" s="63"/>
      <c r="DQ165" s="63"/>
      <c r="DR165" s="63"/>
      <c r="DS165" s="63"/>
      <c r="DT165" s="63"/>
      <c r="DU165" s="63"/>
      <c r="DV165" s="63"/>
      <c r="DW165" s="63"/>
      <c r="DX165" s="63"/>
      <c r="DY165" s="63"/>
      <c r="DZ165" s="63"/>
      <c r="EA165" s="63"/>
      <c r="EB165" s="63"/>
      <c r="EC165" s="63"/>
      <c r="ED165" s="63"/>
      <c r="EE165" s="63"/>
      <c r="EF165" s="63"/>
      <c r="EG165" s="63"/>
      <c r="EH165" s="63"/>
      <c r="EI165" s="63"/>
      <c r="EJ165" s="63"/>
      <c r="EK165" s="63"/>
      <c r="EL165" s="63"/>
      <c r="EM165" s="63"/>
      <c r="EN165" s="63"/>
      <c r="EO165" s="63"/>
      <c r="EP165" s="63"/>
      <c r="EQ165" s="63"/>
      <c r="ER165" s="63"/>
      <c r="ES165" s="63"/>
      <c r="ET165" s="63"/>
      <c r="EU165" s="63"/>
      <c r="EV165" s="63"/>
      <c r="EW165" s="63"/>
      <c r="EX165" s="63"/>
      <c r="EY165" s="63"/>
      <c r="EZ165" s="63"/>
      <c r="FA165" s="63"/>
      <c r="FB165" s="63"/>
      <c r="FC165" s="63"/>
      <c r="FD165" s="63"/>
      <c r="FE165" s="63"/>
      <c r="FF165" s="63"/>
      <c r="FG165" s="63"/>
      <c r="FH165" s="63"/>
      <c r="FI165" s="63"/>
      <c r="FJ165" s="63"/>
      <c r="FK165" s="63"/>
      <c r="FL165" s="63"/>
      <c r="FM165" s="63"/>
      <c r="FN165" s="63"/>
      <c r="FO165" s="63"/>
      <c r="FP165" s="63"/>
      <c r="FQ165" s="63"/>
      <c r="FR165" s="63"/>
      <c r="FS165" s="63"/>
      <c r="FT165" s="63"/>
      <c r="FU165" s="63"/>
      <c r="FV165" s="63"/>
      <c r="FW165" s="63"/>
      <c r="FX165" s="63"/>
      <c r="FY165" s="63"/>
      <c r="FZ165" s="63"/>
      <c r="GA165" s="63"/>
      <c r="GB165" s="63"/>
      <c r="GC165" s="63"/>
      <c r="GD165" s="63"/>
      <c r="GE165" s="63"/>
      <c r="GF165" s="63"/>
      <c r="GG165" s="63"/>
      <c r="GH165" s="63"/>
      <c r="GI165" s="63"/>
      <c r="GJ165" s="63"/>
      <c r="GK165" s="63"/>
      <c r="GL165" s="63"/>
      <c r="GM165" s="63"/>
      <c r="GN165" s="63"/>
      <c r="GO165" s="63"/>
      <c r="GP165" s="63"/>
      <c r="GQ165" s="63"/>
      <c r="GR165" s="63"/>
      <c r="GS165" s="63"/>
      <c r="GT165" s="63"/>
      <c r="GU165" s="63"/>
      <c r="GV165" s="63"/>
      <c r="GW165" s="63"/>
      <c r="GX165" s="63"/>
      <c r="GY165" s="63"/>
      <c r="GZ165" s="63"/>
      <c r="HA165" s="63"/>
      <c r="HB165" s="63"/>
      <c r="HC165" s="63"/>
      <c r="HD165" s="63"/>
      <c r="HE165" s="63"/>
      <c r="HF165" s="63"/>
      <c r="HG165" s="63"/>
      <c r="HH165" s="63"/>
      <c r="HI165" s="63"/>
      <c r="HJ165" s="63"/>
      <c r="HK165" s="63"/>
      <c r="HL165" s="63"/>
      <c r="HM165" s="63"/>
      <c r="HN165" s="63"/>
      <c r="HO165" s="63"/>
      <c r="HP165" s="63"/>
      <c r="HQ165" s="63"/>
      <c r="HR165" s="63"/>
      <c r="HS165" s="63"/>
      <c r="HT165" s="63"/>
      <c r="HU165" s="63"/>
      <c r="HV165" s="63"/>
      <c r="HW165" s="63"/>
      <c r="HX165" s="63"/>
      <c r="HY165" s="63"/>
      <c r="HZ165" s="63"/>
      <c r="IA165" s="63"/>
      <c r="IB165" s="63"/>
      <c r="IC165" s="63"/>
      <c r="ID165" s="63"/>
      <c r="IE165" s="63"/>
      <c r="IF165" s="63"/>
      <c r="IG165" s="63"/>
      <c r="IH165" s="63"/>
      <c r="II165" s="63"/>
      <c r="IJ165" s="63"/>
      <c r="IK165" s="63"/>
      <c r="IL165" s="63"/>
      <c r="IM165" s="63"/>
      <c r="IN165" s="63"/>
      <c r="IO165" s="63"/>
      <c r="IP165" s="63"/>
      <c r="IQ165" s="63"/>
      <c r="IR165" s="63"/>
      <c r="IS165" s="63"/>
      <c r="IT165" s="63"/>
      <c r="IU165" s="63"/>
      <c r="IV165" s="63"/>
      <c r="IW165" s="63"/>
      <c r="IX165" s="63"/>
      <c r="IY165" s="63"/>
      <c r="IZ165" s="63"/>
      <c r="JA165" s="63"/>
      <c r="JB165" s="63"/>
      <c r="JC165" s="63"/>
      <c r="JD165" s="63"/>
      <c r="JE165" s="63"/>
    </row>
    <row r="166" spans="1:265" x14ac:dyDescent="0.15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X166" s="63"/>
      <c r="AY166" s="63"/>
      <c r="AZ166" s="63"/>
      <c r="BA166" s="63"/>
      <c r="BB166" s="63"/>
      <c r="BC166" s="63"/>
      <c r="BD166" s="63"/>
      <c r="BE166" s="63"/>
      <c r="BF166" s="63"/>
      <c r="BG166" s="63"/>
      <c r="BH166" s="63"/>
      <c r="BI166" s="63"/>
      <c r="BJ166" s="63"/>
      <c r="BK166" s="63"/>
      <c r="BL166" s="63"/>
      <c r="BM166" s="63"/>
      <c r="BN166" s="63"/>
      <c r="BO166" s="63"/>
      <c r="BP166" s="63"/>
      <c r="BQ166" s="63"/>
      <c r="BR166" s="63"/>
      <c r="BS166" s="63"/>
      <c r="BT166" s="63"/>
      <c r="BU166" s="63"/>
      <c r="BV166" s="63"/>
      <c r="BW166" s="63"/>
      <c r="BX166" s="63"/>
      <c r="BY166" s="63"/>
      <c r="BZ166" s="63"/>
      <c r="CA166" s="63"/>
      <c r="CB166" s="63"/>
      <c r="CC166" s="63"/>
      <c r="CD166" s="63"/>
      <c r="CE166" s="63"/>
      <c r="CF166" s="63"/>
      <c r="CG166" s="63"/>
      <c r="CH166" s="63"/>
      <c r="CI166" s="63"/>
      <c r="CJ166" s="63"/>
      <c r="CK166" s="63"/>
      <c r="CL166" s="63"/>
      <c r="CM166" s="63"/>
      <c r="CN166" s="63"/>
      <c r="CO166" s="63"/>
      <c r="CP166" s="63"/>
      <c r="CQ166" s="63"/>
      <c r="CR166" s="63"/>
      <c r="CS166" s="63"/>
      <c r="CT166" s="63"/>
      <c r="CU166" s="63"/>
      <c r="CV166" s="63"/>
      <c r="CW166" s="63"/>
      <c r="CX166" s="63"/>
      <c r="CY166" s="63"/>
      <c r="CZ166" s="63"/>
      <c r="DA166" s="63"/>
      <c r="DB166" s="63"/>
      <c r="DC166" s="63"/>
      <c r="DD166" s="63"/>
      <c r="DE166" s="63"/>
      <c r="DF166" s="63"/>
      <c r="DG166" s="63"/>
      <c r="DH166" s="63"/>
      <c r="DI166" s="63"/>
      <c r="DJ166" s="63"/>
      <c r="DK166" s="63"/>
      <c r="DL166" s="63"/>
      <c r="DM166" s="63"/>
      <c r="DN166" s="63"/>
      <c r="DO166" s="63"/>
      <c r="DP166" s="63"/>
      <c r="DQ166" s="63"/>
      <c r="DR166" s="63"/>
      <c r="DS166" s="63"/>
      <c r="DT166" s="63"/>
      <c r="DU166" s="63"/>
      <c r="DV166" s="63"/>
      <c r="DW166" s="63"/>
      <c r="DX166" s="63"/>
      <c r="DY166" s="63"/>
      <c r="DZ166" s="63"/>
      <c r="EA166" s="63"/>
      <c r="EB166" s="63"/>
      <c r="EC166" s="63"/>
      <c r="ED166" s="63"/>
      <c r="EE166" s="63"/>
      <c r="EF166" s="63"/>
      <c r="EG166" s="63"/>
      <c r="EH166" s="63"/>
      <c r="EI166" s="63"/>
      <c r="EJ166" s="63"/>
      <c r="EK166" s="63"/>
      <c r="EL166" s="63"/>
      <c r="EM166" s="63"/>
      <c r="EN166" s="63"/>
      <c r="EO166" s="63"/>
      <c r="EP166" s="63"/>
      <c r="EQ166" s="63"/>
      <c r="ER166" s="63"/>
      <c r="ES166" s="63"/>
      <c r="ET166" s="63"/>
      <c r="EU166" s="63"/>
      <c r="EV166" s="63"/>
      <c r="EW166" s="63"/>
      <c r="EX166" s="63"/>
      <c r="EY166" s="63"/>
      <c r="EZ166" s="63"/>
      <c r="FA166" s="63"/>
      <c r="FB166" s="63"/>
      <c r="FC166" s="63"/>
      <c r="FD166" s="63"/>
      <c r="FE166" s="63"/>
      <c r="FF166" s="63"/>
      <c r="FG166" s="63"/>
      <c r="FH166" s="63"/>
      <c r="FI166" s="63"/>
      <c r="FJ166" s="63"/>
      <c r="FK166" s="63"/>
      <c r="FL166" s="63"/>
      <c r="FM166" s="63"/>
      <c r="FN166" s="63"/>
      <c r="FO166" s="63"/>
      <c r="FP166" s="63"/>
      <c r="FQ166" s="63"/>
      <c r="FR166" s="63"/>
      <c r="FS166" s="63"/>
      <c r="FT166" s="63"/>
      <c r="FU166" s="63"/>
      <c r="FV166" s="63"/>
      <c r="FW166" s="63"/>
      <c r="FX166" s="63"/>
      <c r="FY166" s="63"/>
      <c r="FZ166" s="63"/>
      <c r="GA166" s="63"/>
      <c r="GB166" s="63"/>
      <c r="GC166" s="63"/>
      <c r="GD166" s="63"/>
      <c r="GE166" s="63"/>
      <c r="GF166" s="63"/>
      <c r="GG166" s="63"/>
      <c r="GH166" s="63"/>
      <c r="GI166" s="63"/>
      <c r="GJ166" s="63"/>
      <c r="GK166" s="63"/>
      <c r="GL166" s="63"/>
      <c r="GM166" s="63"/>
      <c r="GN166" s="63"/>
      <c r="GO166" s="63"/>
      <c r="GP166" s="63"/>
      <c r="GQ166" s="63"/>
      <c r="GR166" s="63"/>
      <c r="GS166" s="63"/>
      <c r="GT166" s="63"/>
      <c r="GU166" s="63"/>
      <c r="GV166" s="63"/>
      <c r="GW166" s="63"/>
      <c r="GX166" s="63"/>
      <c r="GY166" s="63"/>
      <c r="GZ166" s="63"/>
      <c r="HA166" s="63"/>
      <c r="HB166" s="63"/>
      <c r="HC166" s="63"/>
      <c r="HD166" s="63"/>
      <c r="HE166" s="63"/>
      <c r="HF166" s="63"/>
      <c r="HG166" s="63"/>
      <c r="HH166" s="63"/>
      <c r="HI166" s="63"/>
      <c r="HJ166" s="63"/>
      <c r="HK166" s="63"/>
      <c r="HL166" s="63"/>
      <c r="HM166" s="63"/>
      <c r="HN166" s="63"/>
      <c r="HO166" s="63"/>
      <c r="HP166" s="63"/>
      <c r="HQ166" s="63"/>
      <c r="HR166" s="63"/>
      <c r="HS166" s="63"/>
      <c r="HT166" s="63"/>
      <c r="HU166" s="63"/>
      <c r="HV166" s="63"/>
      <c r="HW166" s="63"/>
      <c r="HX166" s="63"/>
      <c r="HY166" s="63"/>
      <c r="HZ166" s="63"/>
      <c r="IA166" s="63"/>
      <c r="IB166" s="63"/>
      <c r="IC166" s="63"/>
      <c r="ID166" s="63"/>
      <c r="IE166" s="63"/>
      <c r="IF166" s="63"/>
      <c r="IG166" s="63"/>
      <c r="IH166" s="63"/>
      <c r="II166" s="63"/>
      <c r="IJ166" s="63"/>
      <c r="IK166" s="63"/>
      <c r="IL166" s="63"/>
      <c r="IM166" s="63"/>
      <c r="IN166" s="63"/>
      <c r="IO166" s="63"/>
      <c r="IP166" s="63"/>
      <c r="IQ166" s="63"/>
      <c r="IR166" s="63"/>
      <c r="IS166" s="63"/>
      <c r="IT166" s="63"/>
      <c r="IU166" s="63"/>
      <c r="IV166" s="63"/>
      <c r="IW166" s="63"/>
      <c r="IX166" s="63"/>
      <c r="IY166" s="63"/>
      <c r="IZ166" s="63"/>
      <c r="JA166" s="63"/>
      <c r="JB166" s="63"/>
      <c r="JC166" s="63"/>
      <c r="JD166" s="63"/>
      <c r="JE166" s="63"/>
    </row>
    <row r="167" spans="1:265" x14ac:dyDescent="0.15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</row>
    <row r="168" spans="1:265" x14ac:dyDescent="0.15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</row>
    <row r="169" spans="1:265" x14ac:dyDescent="0.15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</row>
    <row r="170" spans="1:265" x14ac:dyDescent="0.15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</row>
    <row r="171" spans="1:265" x14ac:dyDescent="0.15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</row>
    <row r="172" spans="1:265" x14ac:dyDescent="0.15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</row>
    <row r="173" spans="1:265" x14ac:dyDescent="0.15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</row>
    <row r="174" spans="1:265" x14ac:dyDescent="0.15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</row>
    <row r="175" spans="1:265" x14ac:dyDescent="0.15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</row>
    <row r="176" spans="1:265" x14ac:dyDescent="0.15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</row>
    <row r="177" spans="1:15" x14ac:dyDescent="0.15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</row>
    <row r="178" spans="1:15" x14ac:dyDescent="0.15">
      <c r="A178" s="63"/>
      <c r="B178" s="63"/>
      <c r="C178" s="63"/>
      <c r="D178" s="63"/>
      <c r="E178" s="63"/>
      <c r="F178" s="63"/>
      <c r="G178" s="63"/>
      <c r="H178" s="63"/>
    </row>
    <row r="179" spans="1:15" x14ac:dyDescent="0.15">
      <c r="A179" s="63"/>
      <c r="B179" s="63"/>
      <c r="C179" s="63"/>
      <c r="D179" s="63"/>
      <c r="E179" s="63"/>
      <c r="F179" s="63"/>
      <c r="G179" s="63"/>
      <c r="H179" s="63"/>
    </row>
    <row r="180" spans="1:15" x14ac:dyDescent="0.15">
      <c r="A180" s="63"/>
      <c r="B180" s="63"/>
      <c r="C180" s="63"/>
      <c r="D180" s="63"/>
      <c r="E180" s="63"/>
      <c r="F180" s="63"/>
    </row>
  </sheetData>
  <sheetProtection algorithmName="SHA-512" hashValue="LcifOLCLiTbg2t44NVrqBUcCEVHPBShFsYb8aJtSsFzS3SZU9JiOHEwgDDD59Cp0LBLbVB+cQnu0JjkaawPk2Q==" saltValue="UoUYj6ssDoQWEOdH3J7D2w==" spinCount="100000" sheet="1" objects="1" scenarios="1"/>
  <phoneticPr fontId="11" type="noConversion"/>
  <pageMargins left="0.75" right="0.75" top="1" bottom="1" header="0.5" footer="0.5"/>
  <pageSetup paperSize="10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N100"/>
  <sheetViews>
    <sheetView workbookViewId="0">
      <selection activeCell="E5" sqref="E5"/>
    </sheetView>
  </sheetViews>
  <sheetFormatPr baseColWidth="10" defaultRowHeight="13" x14ac:dyDescent="0.15"/>
  <cols>
    <col min="1" max="1" width="32.5" style="26" customWidth="1"/>
    <col min="2" max="8" width="10" style="26" customWidth="1"/>
    <col min="9" max="9" width="10.5" style="26" customWidth="1"/>
    <col min="10" max="11" width="10" style="26" customWidth="1"/>
    <col min="12" max="12" width="10.83203125" style="26" customWidth="1"/>
    <col min="13" max="13" width="12.83203125" style="26" customWidth="1"/>
    <col min="14" max="14" width="11.5" style="26" customWidth="1"/>
    <col min="15" max="16384" width="10.83203125" style="26"/>
  </cols>
  <sheetData>
    <row r="1" spans="1:14" x14ac:dyDescent="0.15">
      <c r="A1" s="25" t="s">
        <v>117</v>
      </c>
    </row>
    <row r="2" spans="1:14" x14ac:dyDescent="0.15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</row>
    <row r="3" spans="1:14" x14ac:dyDescent="0.15">
      <c r="A3" s="28" t="s">
        <v>42</v>
      </c>
    </row>
    <row r="5" spans="1:14" x14ac:dyDescent="0.15">
      <c r="A5" s="29" t="s">
        <v>28</v>
      </c>
      <c r="B5" s="29" t="s">
        <v>662</v>
      </c>
      <c r="E5" s="47">
        <v>4000</v>
      </c>
    </row>
    <row r="6" spans="1:14" x14ac:dyDescent="0.15">
      <c r="B6" s="30" t="s">
        <v>184</v>
      </c>
      <c r="C6" s="30"/>
      <c r="D6" s="30"/>
      <c r="E6" s="30"/>
      <c r="F6" s="30"/>
      <c r="G6" s="30"/>
      <c r="H6" s="30"/>
      <c r="I6" s="30"/>
      <c r="K6" s="30"/>
      <c r="L6" s="30"/>
      <c r="M6" s="30"/>
      <c r="N6" s="30"/>
    </row>
    <row r="8" spans="1:14" x14ac:dyDescent="0.15">
      <c r="A8" s="29" t="s">
        <v>135</v>
      </c>
      <c r="B8" s="13" t="s">
        <v>204</v>
      </c>
      <c r="C8" s="13" t="s">
        <v>169</v>
      </c>
      <c r="D8" s="13" t="s">
        <v>124</v>
      </c>
      <c r="E8" s="13" t="s">
        <v>307</v>
      </c>
      <c r="F8" s="13" t="s">
        <v>98</v>
      </c>
      <c r="G8" s="13" t="s">
        <v>102</v>
      </c>
      <c r="H8" s="13" t="s">
        <v>44</v>
      </c>
      <c r="I8" s="13" t="s">
        <v>159</v>
      </c>
    </row>
    <row r="9" spans="1:14" x14ac:dyDescent="0.15">
      <c r="A9" s="26" t="s">
        <v>237</v>
      </c>
      <c r="B9" s="44">
        <f>IF($E5&gt;='Jul''15 AGL'!E7,('Jul''15 AGL'!E7*'Jul''15 AGL'!E11/100*1.1),($E5*'Jul''15 AGL'!E11/100*1.1))</f>
        <v>46.332000000000001</v>
      </c>
      <c r="C9" s="44">
        <f>IF($E5&gt;='Jul''15 AGL'!F7,('Jul''15 AGL'!F7*'Jul''15 AGL'!F11/100*1.1),($E5*'Jul''15 AGL'!F11/100*1.1))</f>
        <v>46.332000000000001</v>
      </c>
      <c r="D9" s="44">
        <f>IF($E5&gt;='Jul''15 AGL'!G7,('Jul''15 AGL'!G7*'Jul''15 AGL'!G11/100*1.1),($E5*'Jul''15 AGL'!G11/100*1.1))</f>
        <v>46.332000000000001</v>
      </c>
      <c r="E9" s="44">
        <f>IF($E5&gt;='Jul''15 AGL'!H7,('Jul''15 AGL'!H7*'Jul''15 AGL'!H11/100*1.1),($E5*'Jul''15 AGL'!H11/100*1.1))</f>
        <v>102.41</v>
      </c>
      <c r="F9" s="44">
        <f>IF($E5&gt;='Jul''15 AGL'!I7,('Jul''15 AGL'!I7*'Jul''15 AGL'!I11/100*1.1),($E5*'Jul''15 AGL'!I11/100*1.1))</f>
        <v>46.332000000000001</v>
      </c>
      <c r="G9" s="44">
        <f>IF($E5&gt;='Jul''15 AGL'!J7,('Jul''15 AGL'!J7*'Jul''15 AGL'!J11/100*1.1),($E5*'Jul''15 AGL'!J11/100*1.1))</f>
        <v>46.332000000000001</v>
      </c>
      <c r="H9" s="44">
        <f>IF($E5&gt;='Jul''15 AGL'!K7,('Jul''15 AGL'!K7*'Jul''15 AGL'!K11/100*1.1),($E5*'Jul''15 AGL'!K11/100*1.1))</f>
        <v>112.47500000000001</v>
      </c>
      <c r="I9" s="37" t="s">
        <v>123</v>
      </c>
    </row>
    <row r="10" spans="1:14" x14ac:dyDescent="0.15">
      <c r="A10" s="26" t="s">
        <v>167</v>
      </c>
      <c r="B10" s="44">
        <f>IF($E5&lt;'Jul''15 AGL'!E7,0,IF($E5&lt;='Jul''15 AGL'!E8,($E5-'Jul''15 AGL'!E7)*('Jul''15 AGL'!E12/100*1.1),('Jul''15 AGL'!E8-'Jul''15 AGL'!E7)*('Jul''15 AGL'!E12/100*1.1)))</f>
        <v>30.940800000000003</v>
      </c>
      <c r="C10" s="44">
        <f>IF($E5&lt;'Jul''15 AGL'!F7,0,IF($E5&lt;='Jul''15 AGL'!F8,($E5-'Jul''15 AGL'!F7)*('Jul''15 AGL'!F12/100*1.1),('Jul''15 AGL'!F8-'Jul''15 AGL'!F7)*('Jul''15 AGL'!F12/100*1.1)))</f>
        <v>30.940800000000003</v>
      </c>
      <c r="D10" s="44">
        <f>IF($E5&lt;'Jul''15 AGL'!G7,0,IF($E5&lt;='Jul''15 AGL'!G8,($E5-'Jul''15 AGL'!G7)*('Jul''15 AGL'!G12/100*1.1),('Jul''15 AGL'!G8-'Jul''15 AGL'!G7)*('Jul''15 AGL'!G12/100*1.1)))</f>
        <v>30.940800000000003</v>
      </c>
      <c r="E10" s="44">
        <f>IF($E5&lt;'Jul''15 AGL'!H7,0,IF($E5&lt;='Jul''15 AGL'!H8,($E5-'Jul''15 AGL'!H7)*('Jul''15 AGL'!H12/100*1.1),('Jul''15 AGL'!H8-'Jul''15 AGL'!H7)*('Jul''15 AGL'!H12/100*1.1)))</f>
        <v>35.178000000000004</v>
      </c>
      <c r="F10" s="44">
        <f>IF($E5&lt;'Jul''15 AGL'!I7,0,IF($E5&lt;='Jul''15 AGL'!I8,($E5-'Jul''15 AGL'!I7)*('Jul''15 AGL'!I12/100*1.1),('Jul''15 AGL'!I8-'Jul''15 AGL'!I7)*('Jul''15 AGL'!I12/100*1.1)))</f>
        <v>30.940800000000003</v>
      </c>
      <c r="G10" s="44">
        <f>IF($E5&lt;'Jul''15 AGL'!J7,0,IF($E5&lt;='Jul''15 AGL'!J8,($E5-'Jul''15 AGL'!J7)*('Jul''15 AGL'!J12/100*1.1),('Jul''15 AGL'!J8-'Jul''15 AGL'!J7)*('Jul''15 AGL'!J12/100*1.1)))</f>
        <v>30.887999999999998</v>
      </c>
      <c r="H10" s="44">
        <f>IF($E5&lt;'Jul''15 AGL'!K7,0,IF($E5&lt;='Jul''15 AGL'!K8,($E5-'Jul''15 AGL'!K7)*('Jul''15 AGL'!K12/100*1.1),('Jul''15 AGL'!K8-'Jul''15 AGL'!K7)*('Jul''15 AGL'!K12/100*1.1)))</f>
        <v>37.785000000000004</v>
      </c>
      <c r="I10" s="37" t="s">
        <v>123</v>
      </c>
    </row>
    <row r="11" spans="1:14" x14ac:dyDescent="0.15">
      <c r="A11" s="26" t="s">
        <v>207</v>
      </c>
      <c r="B11" s="44">
        <f>IF($E5&lt;'Jul''15 AGL'!E8,0,IF($E5&lt;='Jul''15 AGL'!E9,($E5-'Jul''15 AGL'!E8)*('Jul''15 AGL'!E13/100*1.1),('Jul''15 AGL'!E9-'Jul''15 AGL'!E8)*('Jul''15 AGL'!E13/100*1.1)))</f>
        <v>38.051200000000001</v>
      </c>
      <c r="C11" s="44">
        <f>IF($E5&lt;'Jul''15 AGL'!F8,0,IF($E5&lt;='Jul''15 AGL'!F9,($E5-'Jul''15 AGL'!F8)*('Jul''15 AGL'!F13/100*1.1),('Jul''15 AGL'!F9-'Jul''15 AGL'!F8)*('Jul''15 AGL'!F13/100*1.1)))</f>
        <v>38.051200000000001</v>
      </c>
      <c r="D11" s="44">
        <f>IF($E5&lt;'Jul''15 AGL'!G8,0,IF($E5&lt;='Jul''15 AGL'!G9,($E5-'Jul''15 AGL'!G8)*('Jul''15 AGL'!G13/100*1.1),('Jul''15 AGL'!G9-'Jul''15 AGL'!G8)*('Jul''15 AGL'!G13/100*1.1)))</f>
        <v>38.051200000000001</v>
      </c>
      <c r="E11" s="44">
        <f>IF($E5&lt;'Jul''15 AGL'!H8,0,IF($E5&lt;='Jul''15 AGL'!H9,($E5-'Jul''15 AGL'!H8)*('Jul''15 AGL'!H13/100*1.1),('Jul''15 AGL'!H9-'Jul''15 AGL'!H8)*('Jul''15 AGL'!H13/100*1.1)))</f>
        <v>0</v>
      </c>
      <c r="F11" s="44">
        <f>IF($E5&lt;'Jul''15 AGL'!I8,0,IF($E5&lt;='Jul''15 AGL'!I9,($E5-'Jul''15 AGL'!I8)*('Jul''15 AGL'!I13/100*1.1),('Jul''15 AGL'!I9-'Jul''15 AGL'!I8)*('Jul''15 AGL'!I13/100*1.1)))</f>
        <v>38.051200000000001</v>
      </c>
      <c r="G11" s="44">
        <f>IF($E5&lt;'Jul''15 AGL'!J8,0,IF($E5&lt;='Jul''15 AGL'!J9,($E5-'Jul''15 AGL'!J8)*('Jul''15 AGL'!J13/100*1.1),('Jul''15 AGL'!J9-'Jul''15 AGL'!J8)*('Jul''15 AGL'!J13/100*1.1)))</f>
        <v>38.016000000000005</v>
      </c>
      <c r="H11" s="44">
        <f>IF($E5&lt;'Jul''15 AGL'!K8,0,IF($E5&lt;='Jul''15 AGL'!K9,($E5-'Jul''15 AGL'!K8)*('Jul''15 AGL'!K13/100*1.1),('Jul''15 AGL'!K9-'Jul''15 AGL'!K8)*('Jul''15 AGL'!K13/100*1.1)))</f>
        <v>0</v>
      </c>
      <c r="I11" s="37" t="s">
        <v>123</v>
      </c>
    </row>
    <row r="12" spans="1:14" x14ac:dyDescent="0.15">
      <c r="A12" s="26" t="s">
        <v>238</v>
      </c>
      <c r="B12" s="44">
        <f>IF($E5&lt;'Jul''15 AGL'!E9,0,IF($E5&lt;='Jul''15 AGL'!E10,($E5-'Jul''15 AGL'!E9)*('Jul''15 AGL'!E14/100*1.1),('Jul''15 AGL'!E10-'Jul''15 AGL'!E9)*('Jul''15 AGL'!E14/100*1.1)))</f>
        <v>0</v>
      </c>
      <c r="C12" s="44">
        <f>IF($E5&lt;'Jul''15 AGL'!F9,0,IF($E5&lt;='Jul''15 AGL'!F10,($E5-'Jul''15 AGL'!F9)*('Jul''15 AGL'!F14/100*1.1),('Jul''15 AGL'!F10-'Jul''15 AGL'!F9)*('Jul''15 AGL'!F14/100*1.1)))</f>
        <v>0</v>
      </c>
      <c r="D12" s="44">
        <f>IF($E5&lt;'Jul''15 AGL'!G9,0,IF($E5&lt;='Jul''15 AGL'!G10,($E5-'Jul''15 AGL'!G9)*('Jul''15 AGL'!G14/100*1.1),('Jul''15 AGL'!G10-'Jul''15 AGL'!G9)*('Jul''15 AGL'!G14/100*1.1)))</f>
        <v>0</v>
      </c>
      <c r="E12" s="44">
        <f>IF($E5&lt;'Jul''15 AGL'!H9,0,IF($E5&lt;='Jul''15 AGL'!H10,($E5-'Jul''15 AGL'!H9)*('Jul''15 AGL'!H14/100*1.1),('Jul''15 AGL'!H10-'Jul''15 AGL'!H9)*('Jul''15 AGL'!H14/100*1.1)))</f>
        <v>0</v>
      </c>
      <c r="F12" s="44">
        <f>IF($E5&lt;'Jul''15 AGL'!I9,0,IF($E5&lt;='Jul''15 AGL'!I10,($E5-'Jul''15 AGL'!I9)*('Jul''15 AGL'!I14/100*1.1),('Jul''15 AGL'!I10-'Jul''15 AGL'!I9)*('Jul''15 AGL'!I14/100*1.1)))</f>
        <v>0</v>
      </c>
      <c r="G12" s="44">
        <f>IF($E5&lt;'Jul''15 AGL'!J9,0,IF($E5&lt;='Jul''15 AGL'!J10,($E5-'Jul''15 AGL'!J9)*('Jul''15 AGL'!J14/100*1.1),('Jul''15 AGL'!J10-'Jul''15 AGL'!J9)*('Jul''15 AGL'!J14/100*1.1)))</f>
        <v>0</v>
      </c>
      <c r="H12" s="44">
        <f>IF($E5&lt;'Jul''15 AGL'!K9,0,IF($E5&lt;='Jul''15 AGL'!K10,($E5-'Jul''15 AGL'!K9)*('Jul''15 AGL'!K14/100*1.1),('Jul''15 AGL'!K10-'Jul''15 AGL'!K9)*('Jul''15 AGL'!K14/100*1.1)))</f>
        <v>0</v>
      </c>
      <c r="I12" s="37" t="s">
        <v>123</v>
      </c>
    </row>
    <row r="13" spans="1:14" x14ac:dyDescent="0.15">
      <c r="A13" s="26" t="s">
        <v>280</v>
      </c>
      <c r="B13" s="44">
        <f>IF(($E5&gt;'Jul''15 AGL'!E10),($E5-'Jul''15 AGL'!E10)*'Jul''15 AGL'!E15/100*1.1,0)</f>
        <v>0</v>
      </c>
      <c r="C13" s="44">
        <f>IF(($E5&gt;'Jul''15 AGL'!F10),($E5-'Jul''15 AGL'!F10)*'Jul''15 AGL'!F15/100*1.1,0)</f>
        <v>0</v>
      </c>
      <c r="D13" s="44">
        <f>IF(($E5&gt;'Jul''15 AGL'!G10),($E5-'Jul''15 AGL'!G10)*'Jul''15 AGL'!G15/100*1.1,0)</f>
        <v>0</v>
      </c>
      <c r="E13" s="44">
        <f>IF(($E5&gt;'Jul''15 AGL'!H10),($E5-'Jul''15 AGL'!H10)*'Jul''15 AGL'!H15/100*1.1,0)</f>
        <v>0</v>
      </c>
      <c r="F13" s="44">
        <f>IF(($E5&gt;'Jul''15 AGL'!I10),($E5-'Jul''15 AGL'!I10)*'Jul''15 AGL'!I15/100*1.1,0)</f>
        <v>0</v>
      </c>
      <c r="G13" s="44">
        <f>IF(($E5&gt;'Jul''15 AGL'!J10),($E5-'Jul''15 AGL'!J10)*'Jul''15 AGL'!J15/100*1.1,0)</f>
        <v>0</v>
      </c>
      <c r="H13" s="44">
        <f>IF(($E5&gt;'Jul''15 AGL'!K10),($E5-'Jul''15 AGL'!K10)*'Jul''15 AGL'!K15/100*1.1,0)</f>
        <v>0</v>
      </c>
      <c r="I13" s="37" t="s">
        <v>123</v>
      </c>
    </row>
    <row r="14" spans="1:14" x14ac:dyDescent="0.15">
      <c r="A14" s="26" t="s">
        <v>119</v>
      </c>
      <c r="B14" s="44">
        <f>'Jul''15 AGL'!E16*60/100*1.1</f>
        <v>35.646599999999999</v>
      </c>
      <c r="C14" s="44">
        <f>'Jul''15 AGL'!F16*60/100*1.1</f>
        <v>35.646599999999999</v>
      </c>
      <c r="D14" s="44">
        <f>'Jul''15 AGL'!G16*60/100*1.1</f>
        <v>35.646599999999999</v>
      </c>
      <c r="E14" s="44">
        <f>'Jul''15 AGL'!H16*60/100*1.1</f>
        <v>34.056000000000004</v>
      </c>
      <c r="F14" s="44">
        <f>'Jul''15 AGL'!I16*60/100*1.1</f>
        <v>35.646599999999999</v>
      </c>
      <c r="G14" s="44">
        <f>'Jul''15 AGL'!J16*60/100*1.1</f>
        <v>35.706000000000003</v>
      </c>
      <c r="H14" s="44">
        <f>'Jul''15 AGL'!K16*60/100*1.1</f>
        <v>33.983400000000003</v>
      </c>
      <c r="I14" s="37" t="s">
        <v>123</v>
      </c>
    </row>
    <row r="15" spans="1:14" x14ac:dyDescent="0.15">
      <c r="A15" s="26" t="s">
        <v>120</v>
      </c>
      <c r="B15" s="44">
        <f>SUM(B9:B14)</f>
        <v>150.97060000000002</v>
      </c>
      <c r="C15" s="44">
        <f t="shared" ref="C15:E15" si="0">SUM(C9:C14)</f>
        <v>150.97060000000002</v>
      </c>
      <c r="D15" s="44">
        <f t="shared" si="0"/>
        <v>150.97060000000002</v>
      </c>
      <c r="E15" s="44">
        <f t="shared" si="0"/>
        <v>171.64400000000001</v>
      </c>
      <c r="F15" s="44">
        <f t="shared" ref="F15:H15" si="1">SUM(F9:F14)</f>
        <v>150.97060000000002</v>
      </c>
      <c r="G15" s="44">
        <f t="shared" si="1"/>
        <v>150.94200000000001</v>
      </c>
      <c r="H15" s="44">
        <f t="shared" si="1"/>
        <v>184.24340000000001</v>
      </c>
      <c r="I15" s="37" t="s">
        <v>123</v>
      </c>
    </row>
    <row r="16" spans="1:14" x14ac:dyDescent="0.15">
      <c r="A16" s="32" t="s">
        <v>68</v>
      </c>
      <c r="B16" s="33">
        <f>B15*6</f>
        <v>905.82360000000017</v>
      </c>
      <c r="C16" s="33">
        <f t="shared" ref="C16:E16" si="2">C15*6</f>
        <v>905.82360000000017</v>
      </c>
      <c r="D16" s="33">
        <f t="shared" si="2"/>
        <v>905.82360000000017</v>
      </c>
      <c r="E16" s="33">
        <f t="shared" si="2"/>
        <v>1029.864</v>
      </c>
      <c r="F16" s="33">
        <f t="shared" ref="F16:H16" si="3">F15*6</f>
        <v>905.82360000000017</v>
      </c>
      <c r="G16" s="33">
        <f t="shared" si="3"/>
        <v>905.65200000000004</v>
      </c>
      <c r="H16" s="33">
        <f t="shared" si="3"/>
        <v>1105.4603999999999</v>
      </c>
      <c r="I16" s="33"/>
    </row>
    <row r="17" spans="1:9" x14ac:dyDescent="0.15">
      <c r="A17" s="28"/>
      <c r="B17" s="35"/>
      <c r="C17" s="35"/>
      <c r="D17" s="35"/>
    </row>
    <row r="18" spans="1:9" x14ac:dyDescent="0.15">
      <c r="A18" s="28"/>
      <c r="B18" s="35"/>
      <c r="C18" s="35"/>
      <c r="D18" s="35"/>
    </row>
    <row r="19" spans="1:9" x14ac:dyDescent="0.15">
      <c r="A19" s="29" t="s">
        <v>147</v>
      </c>
      <c r="B19" s="13" t="s">
        <v>204</v>
      </c>
      <c r="C19" s="13" t="s">
        <v>169</v>
      </c>
      <c r="D19" s="13" t="s">
        <v>124</v>
      </c>
      <c r="E19" s="13" t="s">
        <v>307</v>
      </c>
      <c r="F19" s="13" t="s">
        <v>98</v>
      </c>
      <c r="G19" s="13" t="s">
        <v>102</v>
      </c>
      <c r="H19" s="13" t="s">
        <v>44</v>
      </c>
      <c r="I19" s="13" t="s">
        <v>159</v>
      </c>
    </row>
    <row r="20" spans="1:9" x14ac:dyDescent="0.15">
      <c r="A20" s="26" t="s">
        <v>237</v>
      </c>
      <c r="B20" s="37" t="s">
        <v>123</v>
      </c>
      <c r="C20" s="37" t="s">
        <v>123</v>
      </c>
      <c r="D20" s="55">
        <f>IF($E5&gt;='Jul''15 Actew'!F7,('Jul''15 Actew'!F7*'Jul''15 Actew'!F11/100*1.1),($E5*'Jul''15 Actew'!F11/100*1.1))</f>
        <v>46.332000000000001</v>
      </c>
      <c r="E20" s="37" t="s">
        <v>123</v>
      </c>
      <c r="F20" s="37" t="s">
        <v>123</v>
      </c>
      <c r="G20" s="37" t="s">
        <v>123</v>
      </c>
      <c r="H20" s="37" t="s">
        <v>123</v>
      </c>
      <c r="I20" s="55">
        <f>IF($E5&gt;='Jul''15 Actew'!G7,('Jul''15 Actew'!G7*'Jul''15 Actew'!G11/100*1.1),($E5*'Jul''15 Actew'!G11/100*1.1))</f>
        <v>43.322400000000002</v>
      </c>
    </row>
    <row r="21" spans="1:9" x14ac:dyDescent="0.15">
      <c r="A21" s="26" t="s">
        <v>167</v>
      </c>
      <c r="B21" s="37" t="s">
        <v>123</v>
      </c>
      <c r="C21" s="37" t="s">
        <v>123</v>
      </c>
      <c r="D21" s="55">
        <f>IF($E5&lt;'Jul''15 Actew'!F7,0,IF($E5&lt;='Jul''15 Actew'!F8,($E5-'Jul''15 Actew'!F7)*('Jul''15 Actew'!F12/100*1.1),('Jul''15 Actew'!F8-'Jul''15 Actew'!F7)*('Jul''15 Actew'!F12/100*1.1)))</f>
        <v>30.940800000000003</v>
      </c>
      <c r="E21" s="37" t="s">
        <v>123</v>
      </c>
      <c r="F21" s="37" t="s">
        <v>123</v>
      </c>
      <c r="G21" s="37" t="s">
        <v>123</v>
      </c>
      <c r="H21" s="37" t="s">
        <v>123</v>
      </c>
      <c r="I21" s="55">
        <f>IF($E5&lt;'Jul''15 Actew'!G7,0,IF($E5&lt;='Jul''15 Actew'!G8,($E5-'Jul''15 Actew'!G7)*('Jul''15 Actew'!G12/100*1.1),('Jul''15 Actew'!G8-'Jul''15 Actew'!G7)*('Jul''15 Actew'!G12/100*1.1)))</f>
        <v>31.099199999999996</v>
      </c>
    </row>
    <row r="22" spans="1:9" x14ac:dyDescent="0.15">
      <c r="A22" s="26" t="s">
        <v>207</v>
      </c>
      <c r="B22" s="37" t="s">
        <v>123</v>
      </c>
      <c r="C22" s="37" t="s">
        <v>123</v>
      </c>
      <c r="D22" s="55">
        <f>IF($E5&lt;'Jul''15 Actew'!F8,0,IF($E5&lt;='Jul''15 Actew'!F9,($E5-'Jul''15 Actew'!F8)*('Jul''15 Actew'!F13/100*1.1),('Jul''15 Actew'!F9-'Jul''15 Actew'!F8)*('Jul''15 Actew'!F13/100*1.1)))</f>
        <v>38.051200000000001</v>
      </c>
      <c r="E22" s="37" t="s">
        <v>123</v>
      </c>
      <c r="F22" s="37" t="s">
        <v>123</v>
      </c>
      <c r="G22" s="37" t="s">
        <v>123</v>
      </c>
      <c r="H22" s="37" t="s">
        <v>123</v>
      </c>
      <c r="I22" s="55">
        <f>IF($E5&lt;'Jul''15 Actew'!G8,0,IF($E5&lt;='Jul''15 Actew'!G9,($E5-'Jul''15 Actew'!G8)*('Jul''15 Actew'!G13/100*1.1),('Jul''15 Actew'!G9-'Jul''15 Actew'!G8)*('Jul''15 Actew'!G13/100*1.1)))</f>
        <v>40.427199999999999</v>
      </c>
    </row>
    <row r="23" spans="1:9" x14ac:dyDescent="0.15">
      <c r="A23" s="26" t="s">
        <v>238</v>
      </c>
      <c r="B23" s="37" t="s">
        <v>123</v>
      </c>
      <c r="C23" s="37" t="s">
        <v>123</v>
      </c>
      <c r="D23" s="55">
        <f>IF($E5&lt;'Jul''15 Actew'!F9,0,IF($E5&lt;='Jul''15 Actew'!F10,($E5-'Jul''15 Actew'!F9)*('Jul''15 Actew'!F14/100*1.1),('Jul''15 Actew'!F10-'Jul''15 Actew'!F9)*('Jul''15 Actew'!F14/100*1.1)))</f>
        <v>0</v>
      </c>
      <c r="E23" s="37" t="s">
        <v>123</v>
      </c>
      <c r="F23" s="37" t="s">
        <v>123</v>
      </c>
      <c r="G23" s="37" t="s">
        <v>123</v>
      </c>
      <c r="H23" s="37" t="s">
        <v>123</v>
      </c>
      <c r="I23" s="55">
        <f>IF($E5&lt;'Jul''15 Actew'!G9,0,IF($E5&lt;='Jul''15 Actew'!G10,($E5-'Jul''15 Actew'!G9)*('Jul''15 Actew'!G14/100*1.1),('Jul''15 Actew'!G10-'Jul''15 Actew'!G9)*('Jul''15 Actew'!G14/100*1.1)))</f>
        <v>0</v>
      </c>
    </row>
    <row r="24" spans="1:9" x14ac:dyDescent="0.15">
      <c r="A24" s="26" t="s">
        <v>280</v>
      </c>
      <c r="B24" s="37" t="s">
        <v>123</v>
      </c>
      <c r="C24" s="37" t="s">
        <v>123</v>
      </c>
      <c r="D24" s="55">
        <f>IF(($E5&gt;'Jul''15 Actew'!F10),($E5-'Jul''15 Actew'!F10)*'Jul''15 Actew'!F15/100*1.1,0)</f>
        <v>0</v>
      </c>
      <c r="E24" s="37" t="s">
        <v>123</v>
      </c>
      <c r="F24" s="37" t="s">
        <v>123</v>
      </c>
      <c r="G24" s="37" t="s">
        <v>123</v>
      </c>
      <c r="H24" s="37" t="s">
        <v>123</v>
      </c>
      <c r="I24" s="55">
        <f>IF(($E5&gt;'Jul''15 Actew'!G10),($E5-'Jul''15 Actew'!G10)*'Jul''15 Actew'!G15/100*1.1,0)</f>
        <v>0</v>
      </c>
    </row>
    <row r="25" spans="1:9" x14ac:dyDescent="0.15">
      <c r="A25" s="26" t="s">
        <v>119</v>
      </c>
      <c r="B25" s="37" t="s">
        <v>123</v>
      </c>
      <c r="C25" s="37" t="s">
        <v>123</v>
      </c>
      <c r="D25" s="55">
        <f>'Jul''15 Actew'!F16*60/100*1.1</f>
        <v>35.646599999999999</v>
      </c>
      <c r="E25" s="37" t="s">
        <v>123</v>
      </c>
      <c r="F25" s="37" t="s">
        <v>123</v>
      </c>
      <c r="G25" s="37" t="s">
        <v>123</v>
      </c>
      <c r="H25" s="37" t="s">
        <v>123</v>
      </c>
      <c r="I25" s="55">
        <f>'Jul''15 Actew'!G16*60/100*1.1</f>
        <v>36.907200000000003</v>
      </c>
    </row>
    <row r="26" spans="1:9" x14ac:dyDescent="0.15">
      <c r="A26" s="26" t="s">
        <v>120</v>
      </c>
      <c r="B26" s="37" t="s">
        <v>123</v>
      </c>
      <c r="C26" s="37" t="s">
        <v>123</v>
      </c>
      <c r="D26" s="55">
        <f t="shared" ref="D26" si="4">SUM(D20:D25)</f>
        <v>150.97060000000002</v>
      </c>
      <c r="E26" s="37" t="s">
        <v>123</v>
      </c>
      <c r="F26" s="37" t="s">
        <v>123</v>
      </c>
      <c r="G26" s="37" t="s">
        <v>123</v>
      </c>
      <c r="H26" s="37" t="s">
        <v>123</v>
      </c>
      <c r="I26" s="55">
        <f t="shared" ref="I26" si="5">SUM(I20:I25)</f>
        <v>151.756</v>
      </c>
    </row>
    <row r="27" spans="1:9" x14ac:dyDescent="0.15">
      <c r="A27" s="32" t="s">
        <v>68</v>
      </c>
      <c r="B27" s="122"/>
      <c r="C27" s="122"/>
      <c r="D27" s="122">
        <f t="shared" ref="D27" si="6">D26*6</f>
        <v>905.82360000000017</v>
      </c>
      <c r="E27" s="122"/>
      <c r="F27" s="122"/>
      <c r="G27" s="122"/>
      <c r="H27" s="122"/>
      <c r="I27" s="122">
        <f t="shared" ref="I27" si="7">I26*6</f>
        <v>910.53600000000006</v>
      </c>
    </row>
    <row r="28" spans="1:9" x14ac:dyDescent="0.15">
      <c r="A28" s="28"/>
      <c r="B28" s="44"/>
      <c r="C28" s="44"/>
      <c r="D28" s="44"/>
    </row>
    <row r="29" spans="1:9" x14ac:dyDescent="0.15">
      <c r="A29" s="28"/>
      <c r="B29" s="44"/>
      <c r="C29" s="44"/>
      <c r="D29" s="44"/>
    </row>
    <row r="30" spans="1:9" x14ac:dyDescent="0.15">
      <c r="A30" s="29" t="s">
        <v>154</v>
      </c>
      <c r="B30" s="13" t="s">
        <v>204</v>
      </c>
      <c r="C30" s="13" t="s">
        <v>169</v>
      </c>
      <c r="D30" s="13" t="s">
        <v>124</v>
      </c>
      <c r="E30" s="13" t="s">
        <v>307</v>
      </c>
      <c r="F30" s="13" t="s">
        <v>98</v>
      </c>
      <c r="G30" s="13" t="s">
        <v>102</v>
      </c>
      <c r="H30" s="13" t="s">
        <v>44</v>
      </c>
      <c r="I30" s="13" t="s">
        <v>159</v>
      </c>
    </row>
    <row r="31" spans="1:9" x14ac:dyDescent="0.15">
      <c r="A31" s="26" t="s">
        <v>75</v>
      </c>
      <c r="B31" s="37" t="s">
        <v>123</v>
      </c>
      <c r="C31" s="44">
        <f>IF($E5&gt;'Jul''15 Origin'!E9,('Jul''15 Origin'!E9*'Jul''15 Origin'!E12/100*1.1),('Bills Jul''15'!$E5*'Jul''15 Origin'!E12/100*1.1))</f>
        <v>35.029499999999999</v>
      </c>
      <c r="D31" s="44">
        <f>IF($E5&gt;'Jul''15 Origin'!F9,('Jul''15 Origin'!F9*'Jul''15 Origin'!F12/100*1.1),('Bills Jul''15'!$E5*'Jul''15 Origin'!F12/100*1.1))</f>
        <v>94.512000000000015</v>
      </c>
      <c r="E31" s="37" t="s">
        <v>123</v>
      </c>
      <c r="F31" s="37" t="s">
        <v>123</v>
      </c>
      <c r="G31" s="37" t="s">
        <v>123</v>
      </c>
      <c r="H31" s="37" t="s">
        <v>123</v>
      </c>
      <c r="I31" s="37" t="s">
        <v>123</v>
      </c>
    </row>
    <row r="32" spans="1:9" x14ac:dyDescent="0.15">
      <c r="A32" s="26" t="s">
        <v>38</v>
      </c>
      <c r="B32" s="37" t="s">
        <v>123</v>
      </c>
      <c r="C32" s="37">
        <f>IF($E5&lt;'Jul''15 Origin'!E9,0,IF($E5&lt;='Jul''15 Origin'!E10,($E5-'Jul''15 Origin'!E9)*('Jul''15 Origin'!E13/100*1.1),('Jul''15 Origin'!E10-'Jul''15 Origin'!E9)*('Jul''15 Origin'!E13/100*1.1)))</f>
        <v>25.361600000000003</v>
      </c>
      <c r="D32" s="37">
        <f>IF($E5&lt;'Jul''15 Origin'!F9,0,IF($E5&lt;='Jul''15 Origin'!F10,($E5-'Jul''15 Origin'!F9)*('Jul''15 Origin'!F13/100*1.1),('Jul''15 Origin'!F10-'Jul''15 Origin'!F9)*('Jul''15 Origin'!F13/100*1.1)))</f>
        <v>0</v>
      </c>
      <c r="E32" s="37" t="s">
        <v>123</v>
      </c>
      <c r="F32" s="37" t="s">
        <v>123</v>
      </c>
      <c r="G32" s="37" t="s">
        <v>123</v>
      </c>
      <c r="H32" s="37" t="s">
        <v>123</v>
      </c>
      <c r="I32" s="37" t="s">
        <v>123</v>
      </c>
    </row>
    <row r="33" spans="1:9" x14ac:dyDescent="0.15">
      <c r="A33" s="26" t="s">
        <v>113</v>
      </c>
      <c r="B33" s="37" t="s">
        <v>123</v>
      </c>
      <c r="C33" s="44">
        <v>0</v>
      </c>
      <c r="D33" s="37">
        <f>IF($E5&lt;'Jul''15 Origin'!F10,0,IF($E5&lt;='Jul''15 Origin'!F11,($E5-'Jul''15 Origin'!F10)*('Jul''15 Origin'!F14/100*1.1),('Jul''15 Origin'!F11-'Jul''15 Origin'!F10)*('Jul''15 Origin'!F14/100*1.1)))</f>
        <v>0</v>
      </c>
      <c r="E33" s="37" t="s">
        <v>123</v>
      </c>
      <c r="F33" s="37" t="s">
        <v>123</v>
      </c>
      <c r="G33" s="37" t="s">
        <v>123</v>
      </c>
      <c r="H33" s="37" t="s">
        <v>123</v>
      </c>
      <c r="I33" s="37" t="s">
        <v>123</v>
      </c>
    </row>
    <row r="34" spans="1:9" x14ac:dyDescent="0.15">
      <c r="A34" s="26" t="s">
        <v>76</v>
      </c>
      <c r="B34" s="37" t="s">
        <v>123</v>
      </c>
      <c r="C34" s="44">
        <f>IF($E5&gt;'Jul''15 Origin'!E10,('Bills Jul''15'!$E5-'Jul''15 Origin'!E10)*'Jul''15 Origin'!E15/100*1.1,0)</f>
        <v>18.647199999999998</v>
      </c>
      <c r="D34" s="37">
        <f>IF(($E5&gt;'Jul''15 Origin'!F11),($E5-'Jul''15 Origin'!F11)*'Jul''15 Origin'!F15/100*1.1,0)</f>
        <v>0</v>
      </c>
      <c r="E34" s="37" t="s">
        <v>123</v>
      </c>
      <c r="F34" s="37" t="s">
        <v>123</v>
      </c>
      <c r="G34" s="37" t="s">
        <v>123</v>
      </c>
      <c r="H34" s="37" t="s">
        <v>123</v>
      </c>
      <c r="I34" s="37" t="s">
        <v>123</v>
      </c>
    </row>
    <row r="35" spans="1:9" x14ac:dyDescent="0.15">
      <c r="A35" s="26" t="s">
        <v>90</v>
      </c>
      <c r="B35" s="37" t="s">
        <v>123</v>
      </c>
      <c r="C35" s="44">
        <f>IF($E5&gt;'Jul''15 Origin'!E9,'Jul''15 Origin'!E9*'Jul''15 Origin'!E16/100*1.1,'Bills Jul''15'!$E5*'Jul''15 Origin'!E16/100*1.1)</f>
        <v>35.029499999999999</v>
      </c>
      <c r="D35" s="37">
        <f>IF($E5&gt;'Jul''15 Origin'!F9,('Jul''15 Origin'!F9*'Jul''15 Origin'!F16/100*1.1),($E5*'Jul''15 Origin'!F16/100*1.1))</f>
        <v>84.211600000000004</v>
      </c>
      <c r="E35" s="37" t="s">
        <v>123</v>
      </c>
      <c r="F35" s="37" t="s">
        <v>123</v>
      </c>
      <c r="G35" s="37" t="s">
        <v>123</v>
      </c>
      <c r="H35" s="37" t="s">
        <v>123</v>
      </c>
      <c r="I35" s="37" t="s">
        <v>123</v>
      </c>
    </row>
    <row r="36" spans="1:9" x14ac:dyDescent="0.15">
      <c r="A36" s="26" t="s">
        <v>1</v>
      </c>
      <c r="B36" s="37" t="s">
        <v>123</v>
      </c>
      <c r="C36" s="37">
        <f>IF($E5&lt;'Jul''15 Origin'!E9,0,IF($E5&lt;='Jul''15 Origin'!E10,($E5-'Jul''15 Origin'!E9)*('Jul''15 Origin'!E17/100*1.1),('Jul''15 Origin'!E10-'Jul''15 Origin'!E9)*('Jul''15 Origin'!E17/100*1.1)))</f>
        <v>25.361600000000003</v>
      </c>
      <c r="D36" s="37">
        <f>IF($E5&lt;'Jul''15 Origin'!F9,0,IF($E5&lt;='Jul''15 Origin'!F10,($E5-'Jul''15 Origin'!F9)*('Jul''15 Origin'!F17/100*1.1),('Jul''15 Origin'!F10-'Jul''15 Origin'!F9)*('Jul''15 Origin'!F17/100*1.1)))</f>
        <v>0</v>
      </c>
      <c r="E36" s="37" t="s">
        <v>123</v>
      </c>
      <c r="F36" s="37" t="s">
        <v>123</v>
      </c>
      <c r="G36" s="37" t="s">
        <v>123</v>
      </c>
      <c r="H36" s="37" t="s">
        <v>123</v>
      </c>
      <c r="I36" s="37" t="s">
        <v>123</v>
      </c>
    </row>
    <row r="37" spans="1:9" x14ac:dyDescent="0.15">
      <c r="A37" s="26" t="s">
        <v>2</v>
      </c>
      <c r="B37" s="37" t="s">
        <v>123</v>
      </c>
      <c r="C37" s="44">
        <v>0</v>
      </c>
      <c r="D37" s="37">
        <f>IF($E5&lt;'Jul''15 Origin'!F10,0,IF($E5&lt;='Jul''15 Origin'!F11,($E5-'Jul''15 Origin'!F10)*('Jul''15 Origin'!F18/100*1.1),('Jul''15 Origin'!F11-'Jul''15 Origin'!F10)*('Jul''15 Origin'!F18/100*1.1)))</f>
        <v>0</v>
      </c>
      <c r="E37" s="37" t="s">
        <v>123</v>
      </c>
      <c r="F37" s="37" t="s">
        <v>123</v>
      </c>
      <c r="G37" s="37" t="s">
        <v>123</v>
      </c>
      <c r="H37" s="37" t="s">
        <v>123</v>
      </c>
      <c r="I37" s="37" t="s">
        <v>123</v>
      </c>
    </row>
    <row r="38" spans="1:9" x14ac:dyDescent="0.15">
      <c r="A38" s="26" t="s">
        <v>203</v>
      </c>
      <c r="B38" s="37" t="s">
        <v>123</v>
      </c>
      <c r="C38" s="44">
        <f>IF($E5&gt;'Jul''15 Origin'!E10,($E5-'Jul''15 Origin'!E10)*'Jul''15 Origin'!E19/100*1.1,0)</f>
        <v>18.647199999999998</v>
      </c>
      <c r="D38" s="37">
        <f>IF(($E5&gt;'Jul''15 Origin'!F11),($E5-'Jul''15 Origin'!F11)*'Jul''15 Origin'!F19/100*1.1,0)</f>
        <v>0</v>
      </c>
      <c r="E38" s="37" t="s">
        <v>123</v>
      </c>
      <c r="F38" s="37" t="s">
        <v>123</v>
      </c>
      <c r="G38" s="37" t="s">
        <v>123</v>
      </c>
      <c r="H38" s="37" t="s">
        <v>123</v>
      </c>
      <c r="I38" s="37" t="s">
        <v>123</v>
      </c>
    </row>
    <row r="39" spans="1:9" x14ac:dyDescent="0.15">
      <c r="A39" s="26" t="s">
        <v>119</v>
      </c>
      <c r="B39" s="37" t="s">
        <v>123</v>
      </c>
      <c r="C39" s="44">
        <f>'Jul''15 Origin'!E20*60/100*1.1</f>
        <v>36.300000000000004</v>
      </c>
      <c r="D39" s="44">
        <f>'Jul''15 Origin'!F20*60/100*1.1</f>
        <v>48.82482000000001</v>
      </c>
      <c r="E39" s="37" t="s">
        <v>123</v>
      </c>
      <c r="F39" s="37" t="s">
        <v>123</v>
      </c>
      <c r="G39" s="37" t="s">
        <v>123</v>
      </c>
      <c r="H39" s="37" t="s">
        <v>123</v>
      </c>
      <c r="I39" s="37" t="s">
        <v>123</v>
      </c>
    </row>
    <row r="40" spans="1:9" x14ac:dyDescent="0.15">
      <c r="A40" s="26" t="s">
        <v>120</v>
      </c>
      <c r="B40" s="37" t="s">
        <v>123</v>
      </c>
      <c r="C40" s="37" t="s">
        <v>123</v>
      </c>
      <c r="D40" s="37" t="s">
        <v>123</v>
      </c>
      <c r="E40" s="37" t="s">
        <v>123</v>
      </c>
      <c r="F40" s="37" t="s">
        <v>123</v>
      </c>
      <c r="G40" s="37" t="s">
        <v>123</v>
      </c>
      <c r="H40" s="37" t="s">
        <v>123</v>
      </c>
      <c r="I40" s="37" t="s">
        <v>123</v>
      </c>
    </row>
    <row r="41" spans="1:9" x14ac:dyDescent="0.15">
      <c r="A41" s="32" t="s">
        <v>68</v>
      </c>
      <c r="B41" s="123"/>
      <c r="C41" s="33">
        <f>(C31*2)+(C32*2)+(C33*2)+(C34*2)+(C35*4)+(C36*4)+(C37*4)+(C38*4)+(C39*6)</f>
        <v>692.02980000000002</v>
      </c>
      <c r="D41" s="61">
        <f>(D31*2)+(D32*2)+(D33*2)+(D34*2)+(D35*4)+(D36*4)+(D37*4)+(D38*4)+(D39*6)</f>
        <v>818.81932000000006</v>
      </c>
      <c r="E41" s="39"/>
      <c r="F41" s="39"/>
      <c r="G41" s="39"/>
      <c r="H41" s="39"/>
      <c r="I41" s="124"/>
    </row>
    <row r="42" spans="1:9" x14ac:dyDescent="0.15">
      <c r="B42" s="44"/>
      <c r="C42" s="44"/>
      <c r="D42" s="44"/>
    </row>
    <row r="43" spans="1:9" x14ac:dyDescent="0.15">
      <c r="B43" s="44"/>
      <c r="C43" s="44"/>
      <c r="D43" s="44"/>
    </row>
    <row r="44" spans="1:9" x14ac:dyDescent="0.15">
      <c r="A44" s="29" t="s">
        <v>157</v>
      </c>
      <c r="B44" s="13" t="s">
        <v>204</v>
      </c>
      <c r="C44" s="13" t="s">
        <v>169</v>
      </c>
      <c r="D44" s="13" t="s">
        <v>124</v>
      </c>
      <c r="E44" s="13" t="s">
        <v>307</v>
      </c>
      <c r="F44" s="13" t="s">
        <v>98</v>
      </c>
      <c r="G44" s="13" t="s">
        <v>102</v>
      </c>
      <c r="H44" s="13" t="s">
        <v>44</v>
      </c>
      <c r="I44" s="13" t="s">
        <v>159</v>
      </c>
    </row>
    <row r="45" spans="1:9" x14ac:dyDescent="0.15">
      <c r="A45" s="26" t="s">
        <v>75</v>
      </c>
      <c r="B45" s="37" t="s">
        <v>123</v>
      </c>
      <c r="C45" s="37">
        <f>IF($E5&gt;'Jul''15 Origin'!E27,('Jul''15 Origin'!E27*'Jul''15 Origin'!E30/100*1.1),($E5*'Jul''15 Origin'!E30/100*1.1))</f>
        <v>53.179500000000004</v>
      </c>
      <c r="D45" s="37">
        <f>IF($E5&gt;'Jul''15 Origin'!F27,('Jul''15 Origin'!F27*'Jul''15 Origin'!F30/100*1.1),($E5*'Jul''15 Origin'!F30/100*1.1))</f>
        <v>147.86199999999999</v>
      </c>
      <c r="E45" s="37" t="s">
        <v>123</v>
      </c>
      <c r="F45" s="37" t="s">
        <v>123</v>
      </c>
      <c r="G45" s="37" t="s">
        <v>123</v>
      </c>
      <c r="H45" s="37" t="s">
        <v>123</v>
      </c>
      <c r="I45" s="37" t="s">
        <v>123</v>
      </c>
    </row>
    <row r="46" spans="1:9" x14ac:dyDescent="0.15">
      <c r="A46" s="26" t="s">
        <v>38</v>
      </c>
      <c r="B46" s="37" t="s">
        <v>123</v>
      </c>
      <c r="C46" s="37">
        <f>IF($E5&lt;'Jul''15 Origin'!E27,0,IF($E5&lt;='Jul''15 Origin'!E28,($E5-'Jul''15 Origin'!E27)*('Jul''15 Origin'!E31/100*1.1),('Jul''15 Origin'!E28-'Jul''15 Origin'!E27)*('Jul''15 Origin'!E31/100*1.1)))</f>
        <v>40.203900000000004</v>
      </c>
      <c r="D46" s="37">
        <f>IF($E5&lt;'Jul''15 Origin'!F27,0,IF($E5&lt;='Jul''15 Origin'!F28,($E5-'Jul''15 Origin'!F27)*('Jul''15 Origin'!F31/100*1.1),('Jul''15 Origin'!F28-'Jul''15 Origin'!F27)*('Jul''15 Origin'!F31/100*1.1)))</f>
        <v>0</v>
      </c>
      <c r="E46" s="37" t="s">
        <v>123</v>
      </c>
      <c r="F46" s="37" t="s">
        <v>123</v>
      </c>
      <c r="G46" s="37" t="s">
        <v>123</v>
      </c>
      <c r="H46" s="37" t="s">
        <v>123</v>
      </c>
      <c r="I46" s="37" t="s">
        <v>123</v>
      </c>
    </row>
    <row r="47" spans="1:9" x14ac:dyDescent="0.15">
      <c r="A47" s="26" t="s">
        <v>113</v>
      </c>
      <c r="B47" s="37" t="s">
        <v>123</v>
      </c>
      <c r="C47" s="44">
        <v>0</v>
      </c>
      <c r="D47" s="37">
        <f>IF($E5&lt;'Jul''15 Origin'!F28,0,IF($E5&lt;='Jul''15 Origin'!F29,($E5-'Jul''15 Origin'!F28)*('Jul''15 Origin'!F32/100*1.1),('Jul''15 Origin'!F29-'Jul''15 Origin'!F28)*('Jul''15 Origin'!F32/100*1.1)))</f>
        <v>0</v>
      </c>
      <c r="E47" s="37" t="s">
        <v>123</v>
      </c>
      <c r="F47" s="37" t="s">
        <v>123</v>
      </c>
      <c r="G47" s="37" t="s">
        <v>123</v>
      </c>
      <c r="H47" s="37" t="s">
        <v>123</v>
      </c>
      <c r="I47" s="37" t="s">
        <v>123</v>
      </c>
    </row>
    <row r="48" spans="1:9" x14ac:dyDescent="0.15">
      <c r="A48" s="26" t="s">
        <v>76</v>
      </c>
      <c r="B48" s="37" t="s">
        <v>123</v>
      </c>
      <c r="C48" s="37">
        <f>IF(($E5&gt;'Jul''15 Origin'!E28),($E5-'Jul''15 Origin'!E28)*'Jul''15 Origin'!E33/100*1.1,0)</f>
        <v>25.167999999999999</v>
      </c>
      <c r="D48" s="37">
        <f>IF(($E5&gt;'Jul''15 Origin'!F29),($E5-'Jul''15 Origin'!F29)*'Jul''15 Origin'!F33/100*1.1,0)</f>
        <v>0</v>
      </c>
      <c r="E48" s="37" t="s">
        <v>123</v>
      </c>
      <c r="F48" s="37" t="s">
        <v>123</v>
      </c>
      <c r="G48" s="37" t="s">
        <v>123</v>
      </c>
      <c r="H48" s="37" t="s">
        <v>123</v>
      </c>
      <c r="I48" s="37" t="s">
        <v>123</v>
      </c>
    </row>
    <row r="49" spans="1:9" x14ac:dyDescent="0.15">
      <c r="A49" s="26" t="s">
        <v>90</v>
      </c>
      <c r="B49" s="37" t="s">
        <v>123</v>
      </c>
      <c r="C49" s="37">
        <f>IF($E5&gt;'Jul''15 Origin'!E27,('Jul''15 Origin'!E27*'Jul''15 Origin'!E34/100*1.1),($E5*'Jul''15 Origin'!E34/100*1.1))</f>
        <v>53.179500000000004</v>
      </c>
      <c r="D49" s="37">
        <f>IF($E5&gt;'Jul''15 Origin'!F27,('Jul''15 Origin'!F27*'Jul''15 Origin'!F34/100*1.1),($E5*'Jul''15 Origin'!F34/100*1.1))</f>
        <v>101.0724</v>
      </c>
      <c r="E49" s="37" t="s">
        <v>123</v>
      </c>
      <c r="F49" s="37" t="s">
        <v>123</v>
      </c>
      <c r="G49" s="37" t="s">
        <v>123</v>
      </c>
      <c r="H49" s="37" t="s">
        <v>123</v>
      </c>
      <c r="I49" s="37" t="s">
        <v>123</v>
      </c>
    </row>
    <row r="50" spans="1:9" x14ac:dyDescent="0.15">
      <c r="A50" s="26" t="s">
        <v>1</v>
      </c>
      <c r="B50" s="37" t="s">
        <v>123</v>
      </c>
      <c r="C50" s="37">
        <f>IF($E5&lt;'Jul''15 Origin'!E27,0,IF($E5&lt;='Jul''15 Origin'!E28,($E5-'Jul''15 Origin'!E27)*('Jul''15 Origin'!E35/100*1.1),('Jul''15 Origin'!E28-'Jul''15 Origin'!E27)*('Jul''15 Origin'!E35/100*1.1)))</f>
        <v>40.203900000000004</v>
      </c>
      <c r="D50" s="37">
        <f>IF($E5&lt;'Jul''15 Origin'!F27,0,IF($E5&lt;='Jul''15 Origin'!F28,($E5-'Jul''15 Origin'!F27)*('Jul''15 Origin'!F35/100*1.1),('Jul''15 Origin'!F28-'Jul''15 Origin'!F27)*('Jul''15 Origin'!F35/100*1.1)))</f>
        <v>0</v>
      </c>
      <c r="E50" s="37" t="s">
        <v>123</v>
      </c>
      <c r="F50" s="37" t="s">
        <v>123</v>
      </c>
      <c r="G50" s="37" t="s">
        <v>123</v>
      </c>
      <c r="H50" s="37" t="s">
        <v>123</v>
      </c>
      <c r="I50" s="37" t="s">
        <v>123</v>
      </c>
    </row>
    <row r="51" spans="1:9" x14ac:dyDescent="0.15">
      <c r="A51" s="26" t="s">
        <v>2</v>
      </c>
      <c r="B51" s="37" t="s">
        <v>123</v>
      </c>
      <c r="C51" s="44">
        <v>0</v>
      </c>
      <c r="D51" s="37">
        <f>IF($E5&lt;'Jul''15 Origin'!F28,0,IF($E5&lt;='Jul''15 Origin'!F29,($E5-'Jul''15 Origin'!F28)*('Jul''15 Origin'!F36/100*1.1),('Jul''15 Origin'!F29-'Jul''15 Origin'!F28)*('Jul''15 Origin'!F36/100*1.1)))</f>
        <v>0</v>
      </c>
      <c r="E51" s="37" t="s">
        <v>123</v>
      </c>
      <c r="F51" s="37" t="s">
        <v>123</v>
      </c>
      <c r="G51" s="37" t="s">
        <v>123</v>
      </c>
      <c r="H51" s="37" t="s">
        <v>123</v>
      </c>
      <c r="I51" s="37" t="s">
        <v>123</v>
      </c>
    </row>
    <row r="52" spans="1:9" x14ac:dyDescent="0.15">
      <c r="A52" s="26" t="s">
        <v>203</v>
      </c>
      <c r="B52" s="37" t="s">
        <v>123</v>
      </c>
      <c r="C52" s="37">
        <f>IF(($E5&gt;'Jul''15 Origin'!E28),($E5-'Jul''15 Origin'!E28)*'Jul''15 Origin'!E37/100*1.1,0)</f>
        <v>25.167999999999999</v>
      </c>
      <c r="D52" s="37">
        <f>IF(($E5&gt;'Jul''15 Origin'!F29),($E5-'Jul''15 Origin'!F29)*'Jul''15 Origin'!F37/100*1.1,0)</f>
        <v>0</v>
      </c>
      <c r="E52" s="37" t="s">
        <v>123</v>
      </c>
      <c r="F52" s="37" t="s">
        <v>123</v>
      </c>
      <c r="G52" s="37" t="s">
        <v>123</v>
      </c>
      <c r="H52" s="37" t="s">
        <v>123</v>
      </c>
      <c r="I52" s="37" t="s">
        <v>123</v>
      </c>
    </row>
    <row r="53" spans="1:9" x14ac:dyDescent="0.15">
      <c r="A53" s="26" t="s">
        <v>119</v>
      </c>
      <c r="B53" s="37" t="s">
        <v>123</v>
      </c>
      <c r="C53" s="44">
        <f>'Jul''15 Origin'!E38*60/100*1.1</f>
        <v>41.58</v>
      </c>
      <c r="D53" s="44">
        <f>'Jul''15 Origin'!F38*60/100*1.1</f>
        <v>45.258839999999999</v>
      </c>
      <c r="E53" s="37" t="s">
        <v>123</v>
      </c>
      <c r="F53" s="37" t="s">
        <v>123</v>
      </c>
      <c r="G53" s="37" t="s">
        <v>123</v>
      </c>
      <c r="H53" s="37" t="s">
        <v>123</v>
      </c>
      <c r="I53" s="37" t="s">
        <v>123</v>
      </c>
    </row>
    <row r="54" spans="1:9" x14ac:dyDescent="0.15">
      <c r="A54" s="26" t="s">
        <v>120</v>
      </c>
      <c r="B54" s="37" t="s">
        <v>123</v>
      </c>
      <c r="C54" s="37" t="s">
        <v>123</v>
      </c>
      <c r="D54" s="37" t="s">
        <v>123</v>
      </c>
      <c r="E54" s="37" t="s">
        <v>123</v>
      </c>
      <c r="F54" s="37" t="s">
        <v>123</v>
      </c>
      <c r="G54" s="37" t="s">
        <v>123</v>
      </c>
      <c r="H54" s="37" t="s">
        <v>123</v>
      </c>
      <c r="I54" s="37" t="s">
        <v>123</v>
      </c>
    </row>
    <row r="55" spans="1:9" x14ac:dyDescent="0.15">
      <c r="A55" s="32" t="s">
        <v>68</v>
      </c>
      <c r="B55" s="33"/>
      <c r="C55" s="33">
        <f>(C45*2)+(C46*2)+(C47*2)+(C48*2)+(C49*4)+(C50*4)+(C51*4)+(C52*4)+(C53*6)</f>
        <v>960.78840000000014</v>
      </c>
      <c r="D55" s="33">
        <f>(D45*2)+(D46*2)+(D47*2)+(D48*2)+(D49*4)+(D50*4)+(D51*4)+(D52*4)+(D53*6)</f>
        <v>971.56664000000001</v>
      </c>
      <c r="E55" s="39"/>
      <c r="F55" s="39"/>
      <c r="G55" s="39"/>
      <c r="H55" s="39"/>
      <c r="I55" s="31"/>
    </row>
    <row r="58" spans="1:9" x14ac:dyDescent="0.15">
      <c r="A58" s="29" t="s">
        <v>59</v>
      </c>
      <c r="B58" s="13" t="s">
        <v>204</v>
      </c>
      <c r="C58" s="13" t="s">
        <v>169</v>
      </c>
      <c r="D58" s="13" t="s">
        <v>124</v>
      </c>
      <c r="E58" s="13" t="s">
        <v>307</v>
      </c>
      <c r="F58" s="13" t="s">
        <v>98</v>
      </c>
      <c r="G58" s="13" t="s">
        <v>102</v>
      </c>
      <c r="H58" s="13" t="s">
        <v>44</v>
      </c>
      <c r="I58" s="13" t="s">
        <v>159</v>
      </c>
    </row>
    <row r="59" spans="1:9" x14ac:dyDescent="0.15">
      <c r="A59" s="26" t="s">
        <v>138</v>
      </c>
      <c r="B59" s="115" t="s">
        <v>123</v>
      </c>
      <c r="C59" s="44">
        <f>E5*'Jul''15 Origin'!E43/100*1.1</f>
        <v>107.80000000000001</v>
      </c>
      <c r="D59" s="115" t="s">
        <v>123</v>
      </c>
      <c r="E59" s="115" t="s">
        <v>123</v>
      </c>
      <c r="F59" s="115" t="s">
        <v>123</v>
      </c>
      <c r="G59" s="115" t="s">
        <v>123</v>
      </c>
      <c r="H59" s="115" t="s">
        <v>123</v>
      </c>
      <c r="I59" s="115" t="s">
        <v>123</v>
      </c>
    </row>
    <row r="60" spans="1:9" x14ac:dyDescent="0.15">
      <c r="A60" s="26" t="s">
        <v>139</v>
      </c>
      <c r="B60" s="115" t="s">
        <v>123</v>
      </c>
      <c r="C60" s="44">
        <f>'Jul''15 Origin'!E44*60/100*1.1</f>
        <v>47.190000000000005</v>
      </c>
      <c r="D60" s="115" t="s">
        <v>123</v>
      </c>
      <c r="E60" s="115" t="s">
        <v>123</v>
      </c>
      <c r="F60" s="115" t="s">
        <v>123</v>
      </c>
      <c r="G60" s="115" t="s">
        <v>123</v>
      </c>
      <c r="H60" s="115" t="s">
        <v>123</v>
      </c>
      <c r="I60" s="115" t="s">
        <v>123</v>
      </c>
    </row>
    <row r="61" spans="1:9" x14ac:dyDescent="0.15">
      <c r="A61" s="26" t="s">
        <v>140</v>
      </c>
      <c r="B61" s="115" t="s">
        <v>123</v>
      </c>
      <c r="C61" s="44">
        <f>SUM(C59:C60)</f>
        <v>154.99</v>
      </c>
      <c r="D61" s="115" t="s">
        <v>123</v>
      </c>
      <c r="E61" s="115" t="s">
        <v>123</v>
      </c>
      <c r="F61" s="115" t="s">
        <v>123</v>
      </c>
      <c r="G61" s="115" t="s">
        <v>123</v>
      </c>
      <c r="H61" s="115" t="s">
        <v>123</v>
      </c>
      <c r="I61" s="115" t="s">
        <v>123</v>
      </c>
    </row>
    <row r="62" spans="1:9" x14ac:dyDescent="0.15">
      <c r="A62" s="32" t="s">
        <v>68</v>
      </c>
      <c r="B62" s="125"/>
      <c r="C62" s="125">
        <f>C61*6</f>
        <v>929.94</v>
      </c>
      <c r="D62" s="125"/>
      <c r="E62" s="125"/>
      <c r="F62" s="125"/>
      <c r="G62" s="125"/>
      <c r="H62" s="125"/>
      <c r="I62" s="125"/>
    </row>
    <row r="65" spans="1:9" x14ac:dyDescent="0.15">
      <c r="A65" s="29" t="s">
        <v>292</v>
      </c>
      <c r="B65" s="13" t="s">
        <v>204</v>
      </c>
      <c r="C65" s="13" t="s">
        <v>169</v>
      </c>
      <c r="D65" s="13" t="s">
        <v>124</v>
      </c>
      <c r="E65" s="13" t="s">
        <v>307</v>
      </c>
      <c r="F65" s="13" t="s">
        <v>98</v>
      </c>
      <c r="G65" s="13" t="s">
        <v>102</v>
      </c>
      <c r="H65" s="13" t="s">
        <v>44</v>
      </c>
      <c r="I65" s="13" t="s">
        <v>159</v>
      </c>
    </row>
    <row r="66" spans="1:9" x14ac:dyDescent="0.15">
      <c r="A66" s="26" t="s">
        <v>138</v>
      </c>
      <c r="B66" s="115" t="s">
        <v>123</v>
      </c>
      <c r="C66" s="44">
        <f>E5*'Jul''15 Origin'!E49/100*1.1</f>
        <v>108.68</v>
      </c>
      <c r="D66" s="115" t="s">
        <v>123</v>
      </c>
      <c r="E66" s="115" t="s">
        <v>123</v>
      </c>
      <c r="F66" s="115" t="s">
        <v>123</v>
      </c>
      <c r="G66" s="115" t="s">
        <v>123</v>
      </c>
      <c r="H66" s="115" t="s">
        <v>123</v>
      </c>
      <c r="I66" s="115" t="s">
        <v>123</v>
      </c>
    </row>
    <row r="67" spans="1:9" x14ac:dyDescent="0.15">
      <c r="A67" s="26" t="s">
        <v>139</v>
      </c>
      <c r="B67" s="115" t="s">
        <v>123</v>
      </c>
      <c r="C67" s="44">
        <f>'Jul''15 Origin'!E50*60/100*1.1</f>
        <v>50.80680000000001</v>
      </c>
      <c r="D67" s="115" t="s">
        <v>123</v>
      </c>
      <c r="E67" s="115" t="s">
        <v>123</v>
      </c>
      <c r="F67" s="115" t="s">
        <v>123</v>
      </c>
      <c r="G67" s="115" t="s">
        <v>123</v>
      </c>
      <c r="H67" s="115" t="s">
        <v>123</v>
      </c>
      <c r="I67" s="115" t="s">
        <v>123</v>
      </c>
    </row>
    <row r="68" spans="1:9" x14ac:dyDescent="0.15">
      <c r="A68" s="26" t="s">
        <v>140</v>
      </c>
      <c r="B68" s="115" t="s">
        <v>123</v>
      </c>
      <c r="C68" s="44">
        <f>SUM(C66:C67)</f>
        <v>159.48680000000002</v>
      </c>
      <c r="D68" s="115" t="s">
        <v>123</v>
      </c>
      <c r="E68" s="115" t="s">
        <v>123</v>
      </c>
      <c r="F68" s="115" t="s">
        <v>123</v>
      </c>
      <c r="G68" s="115" t="s">
        <v>123</v>
      </c>
      <c r="H68" s="115" t="s">
        <v>123</v>
      </c>
      <c r="I68" s="115" t="s">
        <v>123</v>
      </c>
    </row>
    <row r="69" spans="1:9" x14ac:dyDescent="0.15">
      <c r="A69" s="32" t="s">
        <v>68</v>
      </c>
      <c r="B69" s="125"/>
      <c r="C69" s="125">
        <f>C68*6</f>
        <v>956.9208000000001</v>
      </c>
      <c r="D69" s="125"/>
      <c r="E69" s="125"/>
      <c r="F69" s="125"/>
      <c r="G69" s="125"/>
      <c r="H69" s="125"/>
      <c r="I69" s="125"/>
    </row>
    <row r="72" spans="1:9" x14ac:dyDescent="0.15">
      <c r="A72" s="29" t="s">
        <v>48</v>
      </c>
      <c r="B72" s="13" t="s">
        <v>204</v>
      </c>
      <c r="C72" s="13" t="s">
        <v>169</v>
      </c>
      <c r="D72" s="13" t="s">
        <v>124</v>
      </c>
      <c r="E72" s="13" t="s">
        <v>307</v>
      </c>
      <c r="F72" s="13" t="s">
        <v>98</v>
      </c>
      <c r="G72" s="13" t="s">
        <v>102</v>
      </c>
      <c r="H72" s="13" t="s">
        <v>44</v>
      </c>
      <c r="I72" s="13" t="s">
        <v>159</v>
      </c>
    </row>
    <row r="73" spans="1:9" x14ac:dyDescent="0.15">
      <c r="A73" s="26" t="s">
        <v>138</v>
      </c>
      <c r="B73" s="115" t="s">
        <v>123</v>
      </c>
      <c r="C73" s="44">
        <f>E5*'Jul''15 Origin'!E55/100*1.1</f>
        <v>116.60000000000001</v>
      </c>
      <c r="D73" s="115" t="s">
        <v>123</v>
      </c>
      <c r="E73" s="115" t="s">
        <v>123</v>
      </c>
      <c r="F73" s="115" t="s">
        <v>123</v>
      </c>
      <c r="G73" s="115" t="s">
        <v>123</v>
      </c>
      <c r="H73" s="115" t="s">
        <v>123</v>
      </c>
      <c r="I73" s="115" t="s">
        <v>123</v>
      </c>
    </row>
    <row r="74" spans="1:9" x14ac:dyDescent="0.15">
      <c r="A74" s="26" t="s">
        <v>139</v>
      </c>
      <c r="B74" s="115" t="s">
        <v>123</v>
      </c>
      <c r="C74" s="44">
        <f>'Jul''15 Origin'!E56*60/100*1.1</f>
        <v>50.292000000000002</v>
      </c>
      <c r="D74" s="115" t="s">
        <v>123</v>
      </c>
      <c r="E74" s="115" t="s">
        <v>123</v>
      </c>
      <c r="F74" s="115" t="s">
        <v>123</v>
      </c>
      <c r="G74" s="115" t="s">
        <v>123</v>
      </c>
      <c r="H74" s="115" t="s">
        <v>123</v>
      </c>
      <c r="I74" s="115" t="s">
        <v>123</v>
      </c>
    </row>
    <row r="75" spans="1:9" x14ac:dyDescent="0.15">
      <c r="A75" s="26" t="s">
        <v>140</v>
      </c>
      <c r="B75" s="115" t="s">
        <v>123</v>
      </c>
      <c r="C75" s="44">
        <f>SUM(C73:C74)</f>
        <v>166.892</v>
      </c>
      <c r="D75" s="115" t="s">
        <v>123</v>
      </c>
      <c r="E75" s="115" t="s">
        <v>123</v>
      </c>
      <c r="F75" s="115" t="s">
        <v>123</v>
      </c>
      <c r="G75" s="115" t="s">
        <v>123</v>
      </c>
      <c r="H75" s="115" t="s">
        <v>123</v>
      </c>
      <c r="I75" s="115" t="s">
        <v>123</v>
      </c>
    </row>
    <row r="76" spans="1:9" x14ac:dyDescent="0.15">
      <c r="A76" s="32" t="s">
        <v>68</v>
      </c>
      <c r="B76" s="125"/>
      <c r="C76" s="125">
        <f>C75*6</f>
        <v>1001.352</v>
      </c>
      <c r="D76" s="125"/>
      <c r="E76" s="125"/>
      <c r="F76" s="125"/>
      <c r="G76" s="125"/>
      <c r="H76" s="125"/>
      <c r="I76" s="125"/>
    </row>
    <row r="79" spans="1:9" x14ac:dyDescent="0.15">
      <c r="A79" s="29" t="s">
        <v>47</v>
      </c>
      <c r="B79" s="13" t="s">
        <v>204</v>
      </c>
      <c r="C79" s="13" t="s">
        <v>169</v>
      </c>
      <c r="D79" s="13" t="s">
        <v>124</v>
      </c>
      <c r="E79" s="13" t="s">
        <v>307</v>
      </c>
      <c r="F79" s="13" t="s">
        <v>98</v>
      </c>
      <c r="G79" s="13" t="s">
        <v>102</v>
      </c>
      <c r="H79" s="13" t="s">
        <v>44</v>
      </c>
      <c r="I79" s="13" t="s">
        <v>159</v>
      </c>
    </row>
    <row r="80" spans="1:9" x14ac:dyDescent="0.15">
      <c r="A80" s="26" t="s">
        <v>138</v>
      </c>
      <c r="B80" s="115" t="s">
        <v>123</v>
      </c>
      <c r="C80" s="44">
        <f>E5*'Jul''15 Origin'!E61/100*1.1</f>
        <v>94.16</v>
      </c>
      <c r="D80" s="115" t="s">
        <v>123</v>
      </c>
      <c r="E80" s="115" t="s">
        <v>123</v>
      </c>
      <c r="F80" s="115" t="s">
        <v>123</v>
      </c>
      <c r="G80" s="115" t="s">
        <v>123</v>
      </c>
      <c r="H80" s="115" t="s">
        <v>123</v>
      </c>
      <c r="I80" s="115" t="s">
        <v>123</v>
      </c>
    </row>
    <row r="81" spans="1:10" x14ac:dyDescent="0.15">
      <c r="A81" s="26" t="s">
        <v>139</v>
      </c>
      <c r="B81" s="115" t="s">
        <v>123</v>
      </c>
      <c r="C81" s="44">
        <f>'Jul''15 Origin'!E62*60/100*1.1</f>
        <v>52.971600000000009</v>
      </c>
      <c r="D81" s="115" t="s">
        <v>123</v>
      </c>
      <c r="E81" s="115" t="s">
        <v>123</v>
      </c>
      <c r="F81" s="115" t="s">
        <v>123</v>
      </c>
      <c r="G81" s="115" t="s">
        <v>123</v>
      </c>
      <c r="H81" s="115" t="s">
        <v>123</v>
      </c>
      <c r="I81" s="115" t="s">
        <v>123</v>
      </c>
    </row>
    <row r="82" spans="1:10" x14ac:dyDescent="0.15">
      <c r="A82" s="26" t="s">
        <v>140</v>
      </c>
      <c r="B82" s="115" t="s">
        <v>123</v>
      </c>
      <c r="C82" s="44">
        <f>SUM(C80:C81)</f>
        <v>147.13159999999999</v>
      </c>
      <c r="D82" s="115" t="s">
        <v>123</v>
      </c>
      <c r="E82" s="115" t="s">
        <v>123</v>
      </c>
      <c r="F82" s="115" t="s">
        <v>123</v>
      </c>
      <c r="G82" s="115" t="s">
        <v>123</v>
      </c>
      <c r="H82" s="115" t="s">
        <v>123</v>
      </c>
      <c r="I82" s="115" t="s">
        <v>123</v>
      </c>
    </row>
    <row r="83" spans="1:10" x14ac:dyDescent="0.15">
      <c r="A83" s="32" t="s">
        <v>68</v>
      </c>
      <c r="B83" s="125"/>
      <c r="C83" s="125">
        <f>C82*6</f>
        <v>882.78959999999995</v>
      </c>
      <c r="D83" s="125"/>
      <c r="E83" s="125"/>
      <c r="F83" s="125"/>
      <c r="G83" s="125"/>
      <c r="H83" s="125"/>
      <c r="I83" s="125"/>
    </row>
    <row r="86" spans="1:10" x14ac:dyDescent="0.15">
      <c r="A86" s="29" t="s">
        <v>46</v>
      </c>
      <c r="B86" s="13" t="s">
        <v>204</v>
      </c>
      <c r="C86" s="13" t="s">
        <v>169</v>
      </c>
      <c r="D86" s="13" t="s">
        <v>124</v>
      </c>
      <c r="E86" s="13" t="s">
        <v>307</v>
      </c>
      <c r="F86" s="13" t="s">
        <v>98</v>
      </c>
      <c r="G86" s="13" t="s">
        <v>102</v>
      </c>
      <c r="H86" s="13" t="s">
        <v>44</v>
      </c>
      <c r="I86" s="13" t="s">
        <v>159</v>
      </c>
    </row>
    <row r="87" spans="1:10" x14ac:dyDescent="0.15">
      <c r="A87" s="26" t="s">
        <v>138</v>
      </c>
      <c r="B87" s="115" t="s">
        <v>123</v>
      </c>
      <c r="C87" s="44">
        <f>E5*'Jul''15 Origin'!E67/100*1.1</f>
        <v>167.20000000000002</v>
      </c>
      <c r="D87" s="115" t="s">
        <v>123</v>
      </c>
      <c r="E87" s="115" t="s">
        <v>123</v>
      </c>
      <c r="F87" s="115" t="s">
        <v>123</v>
      </c>
      <c r="G87" s="115" t="s">
        <v>123</v>
      </c>
      <c r="H87" s="115" t="s">
        <v>123</v>
      </c>
      <c r="I87" s="115" t="s">
        <v>123</v>
      </c>
    </row>
    <row r="88" spans="1:10" x14ac:dyDescent="0.15">
      <c r="A88" s="26" t="s">
        <v>139</v>
      </c>
      <c r="B88" s="115" t="s">
        <v>123</v>
      </c>
      <c r="C88" s="44">
        <f>'Jul''15 Origin'!E68*60/100*1.1</f>
        <v>43.804200000000009</v>
      </c>
      <c r="D88" s="115" t="s">
        <v>123</v>
      </c>
      <c r="E88" s="115" t="s">
        <v>123</v>
      </c>
      <c r="F88" s="115" t="s">
        <v>123</v>
      </c>
      <c r="G88" s="115" t="s">
        <v>123</v>
      </c>
      <c r="H88" s="115" t="s">
        <v>123</v>
      </c>
      <c r="I88" s="115" t="s">
        <v>123</v>
      </c>
    </row>
    <row r="89" spans="1:10" x14ac:dyDescent="0.15">
      <c r="A89" s="26" t="s">
        <v>140</v>
      </c>
      <c r="B89" s="115" t="s">
        <v>123</v>
      </c>
      <c r="C89" s="44">
        <f>SUM(C87:C88)</f>
        <v>211.00420000000003</v>
      </c>
      <c r="D89" s="115" t="s">
        <v>123</v>
      </c>
      <c r="E89" s="115" t="s">
        <v>123</v>
      </c>
      <c r="F89" s="115" t="s">
        <v>123</v>
      </c>
      <c r="G89" s="115" t="s">
        <v>123</v>
      </c>
      <c r="H89" s="115" t="s">
        <v>123</v>
      </c>
      <c r="I89" s="115" t="s">
        <v>123</v>
      </c>
    </row>
    <row r="90" spans="1:10" x14ac:dyDescent="0.15">
      <c r="A90" s="32" t="s">
        <v>68</v>
      </c>
      <c r="B90" s="125"/>
      <c r="C90" s="125">
        <f>C89*6</f>
        <v>1266.0252</v>
      </c>
      <c r="D90" s="125"/>
      <c r="E90" s="125"/>
      <c r="F90" s="125"/>
      <c r="G90" s="125"/>
      <c r="H90" s="125"/>
      <c r="I90" s="125"/>
    </row>
    <row r="92" spans="1:10" x14ac:dyDescent="0.15">
      <c r="A92" s="31"/>
      <c r="B92" s="31"/>
      <c r="C92" s="31"/>
      <c r="D92" s="31"/>
      <c r="E92" s="31"/>
      <c r="F92" s="31"/>
      <c r="G92" s="31"/>
      <c r="H92" s="31"/>
      <c r="I92" s="31"/>
      <c r="J92" s="31"/>
    </row>
    <row r="93" spans="1:10" x14ac:dyDescent="0.15">
      <c r="A93" s="29" t="s">
        <v>171</v>
      </c>
      <c r="B93" s="13" t="s">
        <v>204</v>
      </c>
      <c r="C93" s="13" t="s">
        <v>169</v>
      </c>
      <c r="D93" s="13" t="s">
        <v>124</v>
      </c>
      <c r="E93" s="13" t="s">
        <v>307</v>
      </c>
      <c r="F93" s="13" t="s">
        <v>98</v>
      </c>
      <c r="G93" s="13" t="s">
        <v>101</v>
      </c>
      <c r="H93" s="13" t="s">
        <v>44</v>
      </c>
      <c r="I93" s="13" t="s">
        <v>159</v>
      </c>
    </row>
    <row r="94" spans="1:10" x14ac:dyDescent="0.15">
      <c r="A94" s="26" t="s">
        <v>144</v>
      </c>
      <c r="B94" s="17" t="s">
        <v>104</v>
      </c>
      <c r="C94" s="18" t="s">
        <v>214</v>
      </c>
      <c r="D94" s="18" t="s">
        <v>247</v>
      </c>
      <c r="E94" s="18" t="s">
        <v>214</v>
      </c>
      <c r="F94" s="26" t="s">
        <v>99</v>
      </c>
      <c r="G94" s="18" t="s">
        <v>22</v>
      </c>
      <c r="H94" s="18" t="s">
        <v>22</v>
      </c>
      <c r="I94" s="26" t="s">
        <v>18</v>
      </c>
    </row>
    <row r="95" spans="1:10" x14ac:dyDescent="0.15">
      <c r="A95" s="26" t="s">
        <v>174</v>
      </c>
      <c r="B95" s="18" t="s">
        <v>176</v>
      </c>
      <c r="C95" s="18" t="s">
        <v>176</v>
      </c>
      <c r="D95" s="18" t="s">
        <v>176</v>
      </c>
      <c r="E95" s="18" t="s">
        <v>126</v>
      </c>
      <c r="F95" s="18" t="s">
        <v>126</v>
      </c>
      <c r="G95" s="26" t="s">
        <v>23</v>
      </c>
      <c r="H95" s="18" t="s">
        <v>22</v>
      </c>
      <c r="I95" s="26" t="s">
        <v>19</v>
      </c>
    </row>
    <row r="96" spans="1:10" x14ac:dyDescent="0.15">
      <c r="A96" s="26" t="s">
        <v>394</v>
      </c>
      <c r="B96" s="19" t="s">
        <v>247</v>
      </c>
      <c r="C96" s="19" t="s">
        <v>214</v>
      </c>
      <c r="D96" s="19" t="s">
        <v>247</v>
      </c>
      <c r="E96" s="19">
        <v>75</v>
      </c>
      <c r="F96" s="19">
        <v>20</v>
      </c>
      <c r="G96" s="19" t="s">
        <v>24</v>
      </c>
      <c r="H96" s="18" t="s">
        <v>22</v>
      </c>
      <c r="I96" s="26" t="s">
        <v>20</v>
      </c>
    </row>
    <row r="97" spans="1:14" x14ac:dyDescent="0.15">
      <c r="A97" s="26" t="s">
        <v>177</v>
      </c>
      <c r="B97" s="18" t="s">
        <v>103</v>
      </c>
      <c r="C97" s="18" t="s">
        <v>17</v>
      </c>
      <c r="D97" s="18" t="s">
        <v>105</v>
      </c>
      <c r="E97" s="26" t="s">
        <v>100</v>
      </c>
      <c r="F97" s="26" t="s">
        <v>100</v>
      </c>
      <c r="G97" s="26" t="s">
        <v>25</v>
      </c>
      <c r="H97" s="26" t="s">
        <v>45</v>
      </c>
      <c r="I97" s="26" t="s">
        <v>214</v>
      </c>
    </row>
    <row r="98" spans="1:14" x14ac:dyDescent="0.15">
      <c r="A98" s="26" t="s">
        <v>379</v>
      </c>
      <c r="B98" s="20">
        <v>11.93</v>
      </c>
      <c r="C98" s="19">
        <v>12</v>
      </c>
      <c r="D98" s="19">
        <v>12</v>
      </c>
      <c r="E98" s="19" t="s">
        <v>214</v>
      </c>
      <c r="F98" s="19" t="s">
        <v>214</v>
      </c>
      <c r="G98" s="18" t="s">
        <v>26</v>
      </c>
      <c r="H98" s="19" t="s">
        <v>214</v>
      </c>
      <c r="I98" s="20">
        <v>13.95</v>
      </c>
    </row>
    <row r="99" spans="1:14" x14ac:dyDescent="0.15">
      <c r="A99" s="26" t="s">
        <v>328</v>
      </c>
      <c r="B99" s="19" t="s">
        <v>325</v>
      </c>
      <c r="C99" s="19" t="s">
        <v>182</v>
      </c>
      <c r="D99" s="26" t="s">
        <v>214</v>
      </c>
      <c r="E99" s="18" t="s">
        <v>214</v>
      </c>
      <c r="F99" s="18" t="s">
        <v>214</v>
      </c>
      <c r="G99" s="26" t="s">
        <v>27</v>
      </c>
      <c r="H99" s="18" t="s">
        <v>214</v>
      </c>
      <c r="I99" s="26" t="s">
        <v>21</v>
      </c>
    </row>
    <row r="100" spans="1:14" x14ac:dyDescent="0.15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</sheetData>
  <sheetProtection algorithmName="SHA-512" hashValue="Neav+Ynain9lqWSq9dq/xtKTERdyeAdQlm4yrfEz7ApiypL8RM4VBIKPyjkmiSRq93e+EIEfDFwaJdMToI6ORw==" saltValue="OEShk5szHhulYv4lS1VOfg==" spinCount="100000" sheet="1" objects="1" scenarios="1"/>
  <phoneticPr fontId="11" type="noConversion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K100"/>
  <sheetViews>
    <sheetView workbookViewId="0">
      <selection activeCell="C37" sqref="C37"/>
    </sheetView>
  </sheetViews>
  <sheetFormatPr baseColWidth="10" defaultRowHeight="13" x14ac:dyDescent="0.15"/>
  <cols>
    <col min="1" max="1" width="32.5" style="26" customWidth="1"/>
    <col min="2" max="5" width="10" style="26" customWidth="1"/>
    <col min="6" max="6" width="10.5" style="26" customWidth="1"/>
    <col min="7" max="8" width="10" style="26" customWidth="1"/>
    <col min="9" max="9" width="10.83203125" style="26" customWidth="1"/>
    <col min="10" max="10" width="12.83203125" style="26" customWidth="1"/>
    <col min="11" max="11" width="11.5" style="26" customWidth="1"/>
    <col min="12" max="16384" width="10.83203125" style="26"/>
  </cols>
  <sheetData>
    <row r="1" spans="1:11" x14ac:dyDescent="0.15">
      <c r="A1" s="25" t="s">
        <v>117</v>
      </c>
    </row>
    <row r="2" spans="1:11" x14ac:dyDescent="0.1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</row>
    <row r="3" spans="1:11" x14ac:dyDescent="0.15">
      <c r="A3" s="28" t="s">
        <v>35</v>
      </c>
    </row>
    <row r="5" spans="1:11" x14ac:dyDescent="0.15">
      <c r="A5" s="29" t="s">
        <v>28</v>
      </c>
      <c r="B5" s="29" t="s">
        <v>662</v>
      </c>
      <c r="E5" s="47">
        <v>4000</v>
      </c>
    </row>
    <row r="6" spans="1:11" x14ac:dyDescent="0.15">
      <c r="B6" s="30" t="s">
        <v>184</v>
      </c>
      <c r="C6" s="30"/>
      <c r="D6" s="30"/>
      <c r="E6" s="30"/>
      <c r="F6" s="30"/>
      <c r="H6" s="30"/>
      <c r="I6" s="30"/>
      <c r="J6" s="30"/>
      <c r="K6" s="30"/>
    </row>
    <row r="8" spans="1:11" x14ac:dyDescent="0.15">
      <c r="A8" s="29" t="s">
        <v>135</v>
      </c>
      <c r="B8" s="13" t="s">
        <v>204</v>
      </c>
      <c r="C8" s="13" t="s">
        <v>169</v>
      </c>
      <c r="D8" s="13" t="s">
        <v>124</v>
      </c>
      <c r="E8" s="13" t="s">
        <v>307</v>
      </c>
      <c r="F8" s="13" t="s">
        <v>159</v>
      </c>
    </row>
    <row r="9" spans="1:11" x14ac:dyDescent="0.15">
      <c r="A9" s="26" t="s">
        <v>237</v>
      </c>
      <c r="B9" s="44">
        <f>IF($E5&gt;='Jul''14 AGL'!E7,('Jul''14 AGL'!E7*'Jul''14 AGL'!E11/100),($E5*'Jul''14 AGL'!E11/100))</f>
        <v>107.47</v>
      </c>
      <c r="C9" s="44">
        <f>IF($E5&gt;='Jul''14 AGL'!F7,('Jul''14 AGL'!F7*'Jul''14 AGL'!F11/100),($E5*'Jul''14 AGL'!F11/100))</f>
        <v>107.47</v>
      </c>
      <c r="D9" s="44">
        <f>IF($E5&gt;='Jul''14 AGL'!G7,('Jul''14 AGL'!G7*'Jul''14 AGL'!G11/100),($E5*'Jul''14 AGL'!G11/100))</f>
        <v>112.67575000000001</v>
      </c>
      <c r="E9" s="44">
        <f>IF($E5&gt;='Jul''14 AGL'!H7,('Jul''14 AGL'!H7*'Jul''14 AGL'!H11/100),($E5*'Jul''14 AGL'!H11/100))</f>
        <v>90.3</v>
      </c>
      <c r="F9" s="37" t="s">
        <v>123</v>
      </c>
    </row>
    <row r="10" spans="1:11" x14ac:dyDescent="0.15">
      <c r="A10" s="26" t="s">
        <v>167</v>
      </c>
      <c r="B10" s="44">
        <f>IF($E5&lt;'Jul''14 AGL'!E7,0,IF($E5&lt;='Jul''14 AGL'!E8,($E5-'Jul''14 AGL'!E7)*('Jul''14 AGL'!E12/100),('Jul''14 AGL'!E8-'Jul''14 AGL'!E7)*('Jul''14 AGL'!E12/100)))</f>
        <v>38.230500000000006</v>
      </c>
      <c r="C10" s="44">
        <f>IF($E5&lt;'Jul''14 AGL'!F7,0,IF($E5&lt;='Jul''14 AGL'!F8,($E5-'Jul''14 AGL'!F7)*('Jul''14 AGL'!F12/100),('Jul''14 AGL'!F8-'Jul''14 AGL'!F7)*('Jul''14 AGL'!F12/100)))</f>
        <v>38.230500000000006</v>
      </c>
      <c r="D10" s="44">
        <f>IF($E5&lt;'Jul''14 AGL'!G7,0,IF($E5&lt;='Jul''14 AGL'!G8,($E5-'Jul''14 AGL'!G7)*('Jul''14 AGL'!G12/100),('Jul''14 AGL'!G8-'Jul''14 AGL'!G7)*('Jul''14 AGL'!G12/100)))</f>
        <v>40.685699999999997</v>
      </c>
      <c r="E10" s="44">
        <f>IF($E5&lt;'Jul''14 AGL'!H7,0,IF($E5&lt;='Jul''14 AGL'!H8,($E5-'Jul''14 AGL'!H7)*('Jul''14 AGL'!H12/100),('Jul''14 AGL'!H8-'Jul''14 AGL'!H7)*('Jul''14 AGL'!H12/100)))</f>
        <v>31.73115</v>
      </c>
      <c r="F10" s="37" t="s">
        <v>123</v>
      </c>
    </row>
    <row r="11" spans="1:11" x14ac:dyDescent="0.15">
      <c r="A11" s="26" t="s">
        <v>207</v>
      </c>
      <c r="B11" s="44">
        <f>IF($E5&lt;'Jul''14 AGL'!E8,0,IF($E5&lt;='Jul''14 AGL'!E9,($E5-'Jul''14 AGL'!E8)*('Jul''14 AGL'!E13/100),('Jul''14 AGL'!E9-'Jul''14 AGL'!E8)*('Jul''14 AGL'!E13/100)))</f>
        <v>0</v>
      </c>
      <c r="C11" s="44">
        <f>IF($E5&lt;'Jul''14 AGL'!F8,0,IF($E5&lt;='Jul''14 AGL'!F9,($E5-'Jul''14 AGL'!F8)*('Jul''14 AGL'!F13/100),('Jul''14 AGL'!F9-'Jul''14 AGL'!F8)*('Jul''14 AGL'!F13/100)))</f>
        <v>0</v>
      </c>
      <c r="D11" s="44">
        <f>IF($E5&lt;'Jul''14 AGL'!G8,0,IF($E5&lt;='Jul''14 AGL'!G9,($E5-'Jul''14 AGL'!G8)*('Jul''14 AGL'!G13/100),('Jul''14 AGL'!G9-'Jul''14 AGL'!G8)*('Jul''14 AGL'!G13/100)))</f>
        <v>0</v>
      </c>
      <c r="E11" s="44">
        <f>IF($E5&lt;'Jul''14 AGL'!H8,0,IF($E5&lt;='Jul''14 AGL'!H9,($E5-'Jul''14 AGL'!H8)*('Jul''14 AGL'!H13/100),('Jul''14 AGL'!H9-'Jul''14 AGL'!H8)*('Jul''14 AGL'!H13/100)))</f>
        <v>0</v>
      </c>
      <c r="F11" s="37" t="s">
        <v>123</v>
      </c>
    </row>
    <row r="12" spans="1:11" x14ac:dyDescent="0.15">
      <c r="A12" s="26" t="s">
        <v>238</v>
      </c>
      <c r="B12" s="44">
        <f>IF($E5&lt;'Jul''14 AGL'!E9,0,IF($E5&lt;='Jul''14 AGL'!E10,($E5-'Jul''14 AGL'!E9)*('Jul''14 AGL'!E14/100),('Jul''14 AGL'!E10-'Jul''14 AGL'!E9)*('Jul''14 AGL'!E14/100)))</f>
        <v>0</v>
      </c>
      <c r="C12" s="44">
        <f>IF($E5&lt;'Jul''14 AGL'!F9,0,IF($E5&lt;='Jul''14 AGL'!F10,($E5-'Jul''14 AGL'!F9)*('Jul''14 AGL'!F14/100),('Jul''14 AGL'!F10-'Jul''14 AGL'!F9)*('Jul''14 AGL'!F14/100)))</f>
        <v>0</v>
      </c>
      <c r="D12" s="44">
        <f>IF($E5&lt;'Jul''14 AGL'!G9,0,IF($E5&lt;='Jul''14 AGL'!G10,($E5-'Jul''14 AGL'!G9)*('Jul''14 AGL'!G14/100),('Jul''14 AGL'!G10-'Jul''14 AGL'!G9)*('Jul''14 AGL'!G14/100)))</f>
        <v>0</v>
      </c>
      <c r="E12" s="44">
        <f>IF($E5&lt;'Jul''14 AGL'!H9,0,IF($E5&lt;='Jul''14 AGL'!H10,($E5-'Jul''14 AGL'!H9)*('Jul''14 AGL'!H14/100),('Jul''14 AGL'!H10-'Jul''14 AGL'!H9)*('Jul''14 AGL'!H14/100)))</f>
        <v>0</v>
      </c>
      <c r="F12" s="37" t="s">
        <v>123</v>
      </c>
    </row>
    <row r="13" spans="1:11" x14ac:dyDescent="0.15">
      <c r="A13" s="26" t="s">
        <v>280</v>
      </c>
      <c r="B13" s="44">
        <f>IF(($E5&gt;'Jul''14 AGL'!E10),($E5-'Jul''14 AGL'!E10)*'Jul''14 AGL'!E15/100,0)</f>
        <v>0</v>
      </c>
      <c r="C13" s="44">
        <f>IF(($E5&gt;'Jul''14 AGL'!F10),($E5-'Jul''14 AGL'!F10)*'Jul''14 AGL'!F15/100,0)</f>
        <v>0</v>
      </c>
      <c r="D13" s="44">
        <f>IF(($E5&gt;'Jul''14 AGL'!G10),($E5-'Jul''14 AGL'!G10)*'Jul''14 AGL'!G15/100,0)</f>
        <v>0</v>
      </c>
      <c r="E13" s="44">
        <f>IF(($E5&gt;'Jul''14 AGL'!H10),($E5-'Jul''14 AGL'!H10)*'Jul''14 AGL'!H15/100,0)</f>
        <v>0</v>
      </c>
      <c r="F13" s="37" t="s">
        <v>123</v>
      </c>
    </row>
    <row r="14" spans="1:11" x14ac:dyDescent="0.15">
      <c r="A14" s="26" t="s">
        <v>119</v>
      </c>
      <c r="B14" s="44">
        <f>'Jul''14 AGL'!E16*60/100</f>
        <v>34.055999999999997</v>
      </c>
      <c r="C14" s="44">
        <f>'Jul''14 AGL'!F16*60/100</f>
        <v>34.055999999999997</v>
      </c>
      <c r="D14" s="44">
        <f>'Jul''14 AGL'!G16*60/100</f>
        <v>43.494</v>
      </c>
      <c r="E14" s="44">
        <f>'Jul''14 AGL'!H16*60/100</f>
        <v>31.0794</v>
      </c>
      <c r="F14" s="37" t="s">
        <v>123</v>
      </c>
    </row>
    <row r="15" spans="1:11" x14ac:dyDescent="0.15">
      <c r="A15" s="26" t="s">
        <v>120</v>
      </c>
      <c r="B15" s="44">
        <f>SUM(B9:B14)</f>
        <v>179.75650000000002</v>
      </c>
      <c r="C15" s="44">
        <f t="shared" ref="C15:E15" si="0">SUM(C9:C14)</f>
        <v>179.75650000000002</v>
      </c>
      <c r="D15" s="44">
        <f t="shared" si="0"/>
        <v>196.85544999999999</v>
      </c>
      <c r="E15" s="44">
        <f t="shared" si="0"/>
        <v>153.11054999999999</v>
      </c>
      <c r="F15" s="37" t="s">
        <v>123</v>
      </c>
    </row>
    <row r="16" spans="1:11" x14ac:dyDescent="0.15">
      <c r="A16" s="32" t="s">
        <v>68</v>
      </c>
      <c r="B16" s="33">
        <f>B15*6</f>
        <v>1078.5390000000002</v>
      </c>
      <c r="C16" s="33">
        <f t="shared" ref="C16:E16" si="1">C15*6</f>
        <v>1078.5390000000002</v>
      </c>
      <c r="D16" s="33">
        <f t="shared" si="1"/>
        <v>1181.1326999999999</v>
      </c>
      <c r="E16" s="33">
        <f t="shared" si="1"/>
        <v>918.66329999999994</v>
      </c>
      <c r="F16" s="33"/>
    </row>
    <row r="17" spans="1:6" x14ac:dyDescent="0.15">
      <c r="A17" s="28"/>
      <c r="B17" s="35"/>
      <c r="C17" s="35"/>
      <c r="D17" s="35"/>
    </row>
    <row r="18" spans="1:6" x14ac:dyDescent="0.15">
      <c r="A18" s="28"/>
      <c r="B18" s="35"/>
      <c r="C18" s="35"/>
      <c r="D18" s="35"/>
    </row>
    <row r="19" spans="1:6" x14ac:dyDescent="0.15">
      <c r="A19" s="29" t="s">
        <v>147</v>
      </c>
      <c r="B19" s="13" t="s">
        <v>204</v>
      </c>
      <c r="C19" s="13" t="s">
        <v>169</v>
      </c>
      <c r="D19" s="13" t="s">
        <v>124</v>
      </c>
      <c r="E19" s="13" t="s">
        <v>307</v>
      </c>
      <c r="F19" s="13" t="s">
        <v>159</v>
      </c>
    </row>
    <row r="20" spans="1:6" x14ac:dyDescent="0.15">
      <c r="A20" s="26" t="s">
        <v>237</v>
      </c>
      <c r="B20" s="37" t="s">
        <v>123</v>
      </c>
      <c r="C20" s="37" t="s">
        <v>123</v>
      </c>
      <c r="D20" s="55">
        <f>IF($E5&gt;='Jul''14 Actew'!F7,('Jul''14 Actew'!F7*'Jul''14 Actew'!F11/100),($E5*'Jul''14 Actew'!F11/100))</f>
        <v>112.67575000000001</v>
      </c>
      <c r="E20" s="37" t="s">
        <v>123</v>
      </c>
      <c r="F20" s="55">
        <f>IF($E5&gt;='Jul''14 Actew'!G7,('Jul''14 Actew'!G7*'Jul''14 Actew'!G11/100),($E5*'Jul''14 Actew'!G11/100))</f>
        <v>96.607500000000002</v>
      </c>
    </row>
    <row r="21" spans="1:6" x14ac:dyDescent="0.15">
      <c r="A21" s="26" t="s">
        <v>167</v>
      </c>
      <c r="B21" s="37" t="s">
        <v>123</v>
      </c>
      <c r="C21" s="37" t="s">
        <v>123</v>
      </c>
      <c r="D21" s="55">
        <f>IF($E5&lt;'Jul''14 Actew'!F7,0,IF($E5&lt;='Jul''14 Actew'!F8,($E5-'Jul''14 Actew'!F7)*('Jul''14 Actew'!F12/100),('Jul''14 Actew'!F8-'Jul''14 Actew'!F7)*('Jul''14 Actew'!F12/100)))</f>
        <v>40.685699999999997</v>
      </c>
      <c r="E21" s="37" t="s">
        <v>123</v>
      </c>
      <c r="F21" s="55">
        <f>IF($E5&lt;'Jul''14 Actew'!G7,0,IF($E5&lt;='Jul''14 Actew'!G8,($E5-'Jul''14 Actew'!G7)*('Jul''14 Actew'!G12/100),('Jul''14 Actew'!G8-'Jul''14 Actew'!G7)*('Jul''14 Actew'!G12/100)))</f>
        <v>45.853500000000004</v>
      </c>
    </row>
    <row r="22" spans="1:6" x14ac:dyDescent="0.15">
      <c r="A22" s="26" t="s">
        <v>207</v>
      </c>
      <c r="B22" s="37" t="s">
        <v>123</v>
      </c>
      <c r="C22" s="37" t="s">
        <v>123</v>
      </c>
      <c r="D22" s="55">
        <f>IF($E5&lt;'Jul''14 Actew'!F8,0,IF($E5&lt;='Jul''14 Actew'!F9,($E5-'Jul''14 Actew'!F8)*('Jul''14 Actew'!F13/100),('Jul''14 Actew'!F9-'Jul''14 Actew'!F8)*('Jul''14 Actew'!F13/100)))</f>
        <v>0</v>
      </c>
      <c r="E22" s="37" t="s">
        <v>123</v>
      </c>
      <c r="F22" s="55">
        <f>IF($E5&lt;'Jul''14 Actew'!G8,0,IF($E5&lt;='Jul''14 Actew'!G9,($E5-'Jul''14 Actew'!G8)*('Jul''14 Actew'!G13/100),('Jul''14 Actew'!G9-'Jul''14 Actew'!G8)*('Jul''14 Actew'!G13/100)))</f>
        <v>0</v>
      </c>
    </row>
    <row r="23" spans="1:6" x14ac:dyDescent="0.15">
      <c r="A23" s="26" t="s">
        <v>238</v>
      </c>
      <c r="B23" s="37" t="s">
        <v>123</v>
      </c>
      <c r="C23" s="37" t="s">
        <v>123</v>
      </c>
      <c r="D23" s="55">
        <f>IF($E5&lt;'Jul''14 Actew'!F9,0,IF($E5&lt;='Jul''14 Actew'!F10,($E5-'Jul''14 Actew'!F9)*('Jul''14 Actew'!F14/100),('Jul''14 Actew'!F10-'Jul''14 Actew'!F9)*('Jul''14 Actew'!F14/100)))</f>
        <v>0</v>
      </c>
      <c r="E23" s="37" t="s">
        <v>123</v>
      </c>
      <c r="F23" s="55">
        <f>IF($E5&lt;'Jul''14 Actew'!G9,0,IF($E5&lt;='Jul''14 Actew'!G10,($E5-'Jul''14 Actew'!G9)*('Jul''14 Actew'!G14/100),('Jul''14 Actew'!G10-'Jul''14 Actew'!G9)*('Jul''14 Actew'!G14/100)))</f>
        <v>0</v>
      </c>
    </row>
    <row r="24" spans="1:6" x14ac:dyDescent="0.15">
      <c r="A24" s="26" t="s">
        <v>280</v>
      </c>
      <c r="B24" s="37" t="s">
        <v>123</v>
      </c>
      <c r="C24" s="37" t="s">
        <v>123</v>
      </c>
      <c r="D24" s="55">
        <f>IF(($E5&gt;'Jul''14 Actew'!F10),($E5-'Jul''14 Actew'!F10)*'Jul''14 Actew'!F15/100,0)</f>
        <v>0</v>
      </c>
      <c r="E24" s="37" t="s">
        <v>123</v>
      </c>
      <c r="F24" s="55">
        <f>IF(($E5&gt;'Jul''14 Actew'!G10),($E5-'Jul''14 Actew'!G10)*'Jul''14 Actew'!G15/100,0)</f>
        <v>0</v>
      </c>
    </row>
    <row r="25" spans="1:6" x14ac:dyDescent="0.15">
      <c r="A25" s="26" t="s">
        <v>119</v>
      </c>
      <c r="B25" s="37" t="s">
        <v>123</v>
      </c>
      <c r="C25" s="37" t="s">
        <v>123</v>
      </c>
      <c r="D25" s="55">
        <f>'Jul''14 Actew'!F16*60/100</f>
        <v>43.494</v>
      </c>
      <c r="E25" s="37" t="s">
        <v>123</v>
      </c>
      <c r="F25" s="55">
        <f>'Jul''14 Actew'!G16*60/100</f>
        <v>34.940399999999997</v>
      </c>
    </row>
    <row r="26" spans="1:6" x14ac:dyDescent="0.15">
      <c r="A26" s="26" t="s">
        <v>120</v>
      </c>
      <c r="B26" s="37" t="s">
        <v>123</v>
      </c>
      <c r="C26" s="37" t="s">
        <v>123</v>
      </c>
      <c r="D26" s="55">
        <f t="shared" ref="D26" si="2">SUM(D20:D25)</f>
        <v>196.85544999999999</v>
      </c>
      <c r="E26" s="37" t="s">
        <v>123</v>
      </c>
      <c r="F26" s="55">
        <f t="shared" ref="F26" si="3">SUM(F20:F25)</f>
        <v>177.40140000000002</v>
      </c>
    </row>
    <row r="27" spans="1:6" x14ac:dyDescent="0.15">
      <c r="A27" s="32" t="s">
        <v>68</v>
      </c>
      <c r="B27" s="56"/>
      <c r="C27" s="56"/>
      <c r="D27" s="56">
        <f t="shared" ref="D27" si="4">D26*6</f>
        <v>1181.1326999999999</v>
      </c>
      <c r="E27" s="56"/>
      <c r="F27" s="56">
        <f t="shared" ref="F27" si="5">F26*6</f>
        <v>1064.4084000000003</v>
      </c>
    </row>
    <row r="28" spans="1:6" x14ac:dyDescent="0.15">
      <c r="A28" s="28"/>
      <c r="B28" s="44"/>
      <c r="C28" s="44"/>
      <c r="D28" s="44"/>
    </row>
    <row r="29" spans="1:6" x14ac:dyDescent="0.15">
      <c r="A29" s="28"/>
      <c r="B29" s="44"/>
      <c r="C29" s="44"/>
      <c r="D29" s="44"/>
    </row>
    <row r="30" spans="1:6" x14ac:dyDescent="0.15">
      <c r="A30" s="29" t="s">
        <v>154</v>
      </c>
      <c r="B30" s="13" t="s">
        <v>204</v>
      </c>
      <c r="C30" s="13" t="s">
        <v>169</v>
      </c>
      <c r="D30" s="13" t="s">
        <v>124</v>
      </c>
      <c r="E30" s="13" t="s">
        <v>307</v>
      </c>
      <c r="F30" s="13" t="s">
        <v>159</v>
      </c>
    </row>
    <row r="31" spans="1:6" x14ac:dyDescent="0.15">
      <c r="A31" s="26" t="s">
        <v>75</v>
      </c>
      <c r="B31" s="37" t="s">
        <v>123</v>
      </c>
      <c r="C31" s="44">
        <f>IF($E5&gt;'Jul''14 Origin'!E9,('Jul''14 Origin'!E9*'Jul''14 Origin'!E12/100),('Bills Jul''14'!$E5*'Jul''14 Origin'!E12/100))</f>
        <v>77.263999999999996</v>
      </c>
      <c r="D31" s="44">
        <f>IF($E5&gt;'Jul''14 Origin'!F9,('Jul''14 Origin'!F9*'Jul''14 Origin'!F12/100),('Bills Jul''14'!$E5*'Jul''14 Origin'!F12/100))</f>
        <v>99.149600000000007</v>
      </c>
      <c r="E31" s="37" t="s">
        <v>123</v>
      </c>
      <c r="F31" s="37" t="s">
        <v>123</v>
      </c>
    </row>
    <row r="32" spans="1:6" x14ac:dyDescent="0.15">
      <c r="A32" s="26" t="s">
        <v>38</v>
      </c>
      <c r="B32" s="37" t="s">
        <v>123</v>
      </c>
      <c r="C32" s="44">
        <v>0</v>
      </c>
      <c r="D32" s="37">
        <f>IF($E5&lt;'Jul''14 Origin'!F9,0,IF($E5&lt;='Jul''14 Origin'!F10,($E5-'Jul''14 Origin'!F9)*('Jul''14 Origin'!F13/100),('Jul''14 Origin'!F10-'Jul''14 Origin'!F9)*('Jul''14 Origin'!F13/100)))</f>
        <v>0</v>
      </c>
      <c r="E32" s="37" t="s">
        <v>123</v>
      </c>
      <c r="F32" s="37" t="s">
        <v>123</v>
      </c>
    </row>
    <row r="33" spans="1:6" x14ac:dyDescent="0.15">
      <c r="A33" s="26" t="s">
        <v>113</v>
      </c>
      <c r="B33" s="37" t="s">
        <v>123</v>
      </c>
      <c r="C33" s="44">
        <v>0</v>
      </c>
      <c r="D33" s="37">
        <f>IF($E5&lt;'Jul''14 Origin'!F10,0,IF($E5&lt;='Jul''14 Origin'!F11,($E5-'Jul''14 Origin'!F10)*('Jul''14 Origin'!F14/100),('Jul''14 Origin'!F11-'Jul''14 Origin'!F10)*('Jul''14 Origin'!F14/100)))</f>
        <v>0</v>
      </c>
      <c r="E33" s="37" t="s">
        <v>123</v>
      </c>
      <c r="F33" s="37" t="s">
        <v>123</v>
      </c>
    </row>
    <row r="34" spans="1:6" x14ac:dyDescent="0.15">
      <c r="A34" s="26" t="s">
        <v>76</v>
      </c>
      <c r="B34" s="37" t="s">
        <v>123</v>
      </c>
      <c r="C34" s="44">
        <f>IF($E5&gt;'Jul''14 Origin'!E9,('Bills Jul''14'!$E5-'Jul''14 Origin'!E9)*'Jul''14 Origin'!E15/100,0)</f>
        <v>0</v>
      </c>
      <c r="D34" s="37">
        <f>IF(($E5&gt;'Jul''14 Origin'!F11),($E5-'Jul''14 Origin'!F11)*'Jul''14 Origin'!F15/100,0)</f>
        <v>0</v>
      </c>
      <c r="E34" s="37" t="s">
        <v>123</v>
      </c>
      <c r="F34" s="37" t="s">
        <v>123</v>
      </c>
    </row>
    <row r="35" spans="1:6" x14ac:dyDescent="0.15">
      <c r="A35" s="26" t="s">
        <v>90</v>
      </c>
      <c r="B35" s="37" t="s">
        <v>123</v>
      </c>
      <c r="C35" s="44">
        <f>IF($E5&gt;'Jul''14 Origin'!E9,'Jul''14 Origin'!E9*'Jul''14 Origin'!E16/100,'Bills Jul''14'!$E5*'Jul''14 Origin'!E16/100)</f>
        <v>72.864000000000004</v>
      </c>
      <c r="D35" s="37">
        <f>IF($E5&gt;'Jul''14 Origin'!F9,('Jul''14 Origin'!F9*'Jul''14 Origin'!F16/100),($E5*'Jul''14 Origin'!F16/100))</f>
        <v>89.236400000000017</v>
      </c>
      <c r="E35" s="37" t="s">
        <v>123</v>
      </c>
      <c r="F35" s="37" t="s">
        <v>123</v>
      </c>
    </row>
    <row r="36" spans="1:6" x14ac:dyDescent="0.15">
      <c r="A36" s="26" t="s">
        <v>1</v>
      </c>
      <c r="B36" s="37" t="s">
        <v>123</v>
      </c>
      <c r="C36" s="44">
        <v>0</v>
      </c>
      <c r="D36" s="37">
        <f>IF($E5&lt;'Jul''14 Origin'!F9,0,IF($E5&lt;='Jul''14 Origin'!F10,($E5-'Jul''14 Origin'!F9)*('Jul''14 Origin'!F17/100),('Jul''14 Origin'!F10-'Jul''14 Origin'!F9)*('Jul''14 Origin'!F17/100)))</f>
        <v>0</v>
      </c>
      <c r="E36" s="37" t="s">
        <v>123</v>
      </c>
      <c r="F36" s="37" t="s">
        <v>123</v>
      </c>
    </row>
    <row r="37" spans="1:6" x14ac:dyDescent="0.15">
      <c r="A37" s="26" t="s">
        <v>2</v>
      </c>
      <c r="B37" s="37" t="s">
        <v>123</v>
      </c>
      <c r="C37" s="44">
        <v>0</v>
      </c>
      <c r="D37" s="37">
        <f>IF($E5&lt;'Jul''14 Origin'!F10,0,IF($E5&lt;='Jul''14 Origin'!F11,($E5-'Jul''14 Origin'!F10)*('Jul''14 Origin'!F18/100),('Jul''14 Origin'!F11-'Jul''14 Origin'!F10)*('Jul''14 Origin'!F18/100)))</f>
        <v>0</v>
      </c>
      <c r="E37" s="37" t="s">
        <v>123</v>
      </c>
      <c r="F37" s="37" t="s">
        <v>123</v>
      </c>
    </row>
    <row r="38" spans="1:6" x14ac:dyDescent="0.15">
      <c r="A38" s="26" t="s">
        <v>203</v>
      </c>
      <c r="B38" s="37" t="s">
        <v>123</v>
      </c>
      <c r="C38" s="44">
        <f>IF($E5&gt;'Jul''14 Origin'!E9,($E5-'Jul''14 Origin'!E9)*'Jul''14 Origin'!E19/100,0)</f>
        <v>0</v>
      </c>
      <c r="D38" s="37">
        <f>IF(($E5&gt;'Jul''14 Origin'!F11),($E5-'Jul''14 Origin'!F11)*'Jul''14 Origin'!F19/100,0)</f>
        <v>0</v>
      </c>
      <c r="E38" s="37" t="s">
        <v>123</v>
      </c>
      <c r="F38" s="37" t="s">
        <v>123</v>
      </c>
    </row>
    <row r="39" spans="1:6" x14ac:dyDescent="0.15">
      <c r="A39" s="26" t="s">
        <v>119</v>
      </c>
      <c r="B39" s="37" t="s">
        <v>123</v>
      </c>
      <c r="C39" s="44">
        <f>'Jul''14 Origin'!E20*60/100</f>
        <v>34.966799999999999</v>
      </c>
      <c r="D39" s="44">
        <f>'Jul''14 Origin'!F20*60/100</f>
        <v>46.991999999999997</v>
      </c>
      <c r="E39" s="37" t="s">
        <v>123</v>
      </c>
      <c r="F39" s="37" t="s">
        <v>123</v>
      </c>
    </row>
    <row r="40" spans="1:6" x14ac:dyDescent="0.15">
      <c r="A40" s="26" t="s">
        <v>120</v>
      </c>
      <c r="B40" s="37" t="s">
        <v>123</v>
      </c>
      <c r="C40" s="37" t="s">
        <v>123</v>
      </c>
      <c r="D40" s="37" t="s">
        <v>123</v>
      </c>
      <c r="E40" s="37" t="s">
        <v>123</v>
      </c>
      <c r="F40" s="37" t="s">
        <v>123</v>
      </c>
    </row>
    <row r="41" spans="1:6" x14ac:dyDescent="0.15">
      <c r="A41" s="32" t="s">
        <v>68</v>
      </c>
      <c r="B41" s="38"/>
      <c r="C41" s="33">
        <f>(C31*2)+(C32*2)+(C33*2)+(C34*2)+(C35*4)+(C36*4)+(C37*4)+(C38*4)+(C39*6)</f>
        <v>655.78480000000002</v>
      </c>
      <c r="D41" s="61">
        <f>(D31*2)+(D32*2)+(D33*2)+(D34*2)+(D35*4)+(D36*4)+(D37*4)+(D38*4)+(D39*6)</f>
        <v>837.19680000000005</v>
      </c>
      <c r="E41" s="39"/>
      <c r="F41" s="31"/>
    </row>
    <row r="42" spans="1:6" x14ac:dyDescent="0.15">
      <c r="B42" s="44"/>
      <c r="C42" s="44"/>
      <c r="D42" s="44"/>
    </row>
    <row r="43" spans="1:6" x14ac:dyDescent="0.15">
      <c r="B43" s="44"/>
      <c r="C43" s="44"/>
      <c r="D43" s="44"/>
    </row>
    <row r="44" spans="1:6" x14ac:dyDescent="0.15">
      <c r="A44" s="29" t="s">
        <v>157</v>
      </c>
      <c r="B44" s="13" t="s">
        <v>204</v>
      </c>
      <c r="C44" s="13" t="s">
        <v>169</v>
      </c>
      <c r="D44" s="13" t="s">
        <v>124</v>
      </c>
      <c r="E44" s="13" t="s">
        <v>307</v>
      </c>
      <c r="F44" s="13" t="s">
        <v>159</v>
      </c>
    </row>
    <row r="45" spans="1:6" x14ac:dyDescent="0.15">
      <c r="A45" s="26" t="s">
        <v>75</v>
      </c>
      <c r="B45" s="37" t="s">
        <v>123</v>
      </c>
      <c r="C45" s="44">
        <f>E5*'Jul''14 Origin'!E30/100</f>
        <v>113.78399999999999</v>
      </c>
      <c r="D45" s="37">
        <f>IF($E5&gt;'Jul''14 Origin'!F27,('Jul''14 Origin'!F27*'Jul''14 Origin'!F30/100),($E5*'Jul''14 Origin'!F30/100))</f>
        <v>158.49760000000001</v>
      </c>
      <c r="E45" s="37" t="s">
        <v>123</v>
      </c>
      <c r="F45" s="37" t="s">
        <v>123</v>
      </c>
    </row>
    <row r="46" spans="1:6" x14ac:dyDescent="0.15">
      <c r="A46" s="26" t="s">
        <v>38</v>
      </c>
      <c r="B46" s="37" t="s">
        <v>123</v>
      </c>
      <c r="C46" s="44">
        <v>0</v>
      </c>
      <c r="D46" s="37">
        <f>IF($E5&lt;'Jul''14 Origin'!F27,0,IF($E5&lt;='Jul''14 Origin'!F28,($E5-'Jul''14 Origin'!F27)*('Jul''14 Origin'!F31/100),('Jul''14 Origin'!F28-'Jul''14 Origin'!F27)*('Jul''14 Origin'!F31/100)))</f>
        <v>0</v>
      </c>
      <c r="E46" s="37" t="s">
        <v>123</v>
      </c>
      <c r="F46" s="37" t="s">
        <v>123</v>
      </c>
    </row>
    <row r="47" spans="1:6" x14ac:dyDescent="0.15">
      <c r="A47" s="26" t="s">
        <v>113</v>
      </c>
      <c r="B47" s="37" t="s">
        <v>123</v>
      </c>
      <c r="C47" s="44">
        <v>0</v>
      </c>
      <c r="D47" s="37">
        <f>IF($E5&lt;'Jul''14 Origin'!F28,0,IF($E5&lt;='Jul''14 Origin'!F29,($E5-'Jul''14 Origin'!F28)*('Jul''14 Origin'!F32/100),('Jul''14 Origin'!F29-'Jul''14 Origin'!F28)*('Jul''14 Origin'!F32/100)))</f>
        <v>0</v>
      </c>
      <c r="E47" s="37" t="s">
        <v>123</v>
      </c>
      <c r="F47" s="37" t="s">
        <v>123</v>
      </c>
    </row>
    <row r="48" spans="1:6" x14ac:dyDescent="0.15">
      <c r="A48" s="26" t="s">
        <v>76</v>
      </c>
      <c r="B48" s="37" t="s">
        <v>123</v>
      </c>
      <c r="C48" s="44">
        <v>0</v>
      </c>
      <c r="D48" s="37">
        <f>IF(($E5&gt;'Jul''14 Origin'!F29),($E5-'Jul''14 Origin'!F29)*'Jul''14 Origin'!F33/100,0)</f>
        <v>0</v>
      </c>
      <c r="E48" s="37" t="s">
        <v>123</v>
      </c>
      <c r="F48" s="37" t="s">
        <v>123</v>
      </c>
    </row>
    <row r="49" spans="1:6" x14ac:dyDescent="0.15">
      <c r="A49" s="26" t="s">
        <v>90</v>
      </c>
      <c r="B49" s="37" t="s">
        <v>123</v>
      </c>
      <c r="C49" s="44">
        <v>0</v>
      </c>
      <c r="D49" s="37">
        <f>IF($E5&gt;'Jul''14 Origin'!F27,('Jul''14 Origin'!F27*'Jul''14 Origin'!F34/100),($E5*'Jul''14 Origin'!F34/100))</f>
        <v>147.8092</v>
      </c>
      <c r="E49" s="37" t="s">
        <v>123</v>
      </c>
      <c r="F49" s="37" t="s">
        <v>123</v>
      </c>
    </row>
    <row r="50" spans="1:6" x14ac:dyDescent="0.15">
      <c r="A50" s="26" t="s">
        <v>1</v>
      </c>
      <c r="B50" s="37" t="s">
        <v>123</v>
      </c>
      <c r="C50" s="44">
        <v>0</v>
      </c>
      <c r="D50" s="37">
        <f>IF($E5&lt;'Jul''14 Origin'!F27,0,IF($E5&lt;='Jul''14 Origin'!F28,($E5-'Jul''14 Origin'!F27)*('Jul''14 Origin'!F35/100),('Jul''14 Origin'!F28-'Jul''14 Origin'!F27)*('Jul''14 Origin'!F35/100)))</f>
        <v>0</v>
      </c>
      <c r="E50" s="37" t="s">
        <v>123</v>
      </c>
      <c r="F50" s="37" t="s">
        <v>123</v>
      </c>
    </row>
    <row r="51" spans="1:6" x14ac:dyDescent="0.15">
      <c r="A51" s="26" t="s">
        <v>2</v>
      </c>
      <c r="B51" s="37" t="s">
        <v>123</v>
      </c>
      <c r="C51" s="44">
        <v>0</v>
      </c>
      <c r="D51" s="37">
        <f>IF($E5&lt;'Jul''14 Origin'!F28,0,IF($E5&lt;='Jul''14 Origin'!F29,($E5-'Jul''14 Origin'!F28)*('Jul''14 Origin'!F36/100),('Jul''14 Origin'!F29-'Jul''14 Origin'!F28)*('Jul''14 Origin'!F36/100)))</f>
        <v>0</v>
      </c>
      <c r="E51" s="37" t="s">
        <v>123</v>
      </c>
      <c r="F51" s="37" t="s">
        <v>123</v>
      </c>
    </row>
    <row r="52" spans="1:6" x14ac:dyDescent="0.15">
      <c r="A52" s="26" t="s">
        <v>203</v>
      </c>
      <c r="B52" s="37" t="s">
        <v>123</v>
      </c>
      <c r="C52" s="44">
        <v>0</v>
      </c>
      <c r="D52" s="37">
        <f>IF(($E5&gt;'Jul''14 Origin'!F29),($E5-'Jul''14 Origin'!F29)*'Jul''14 Origin'!F37/100,0)</f>
        <v>0</v>
      </c>
      <c r="E52" s="37" t="s">
        <v>123</v>
      </c>
      <c r="F52" s="37" t="s">
        <v>123</v>
      </c>
    </row>
    <row r="53" spans="1:6" x14ac:dyDescent="0.15">
      <c r="A53" s="26" t="s">
        <v>119</v>
      </c>
      <c r="B53" s="37" t="s">
        <v>123</v>
      </c>
      <c r="C53" s="44">
        <f>'Jul''14 Origin'!E38*60/100</f>
        <v>39.6</v>
      </c>
      <c r="D53" s="44">
        <f>'Jul''14 Origin'!F38*60/100</f>
        <v>43.56</v>
      </c>
      <c r="E53" s="37" t="s">
        <v>123</v>
      </c>
      <c r="F53" s="37" t="s">
        <v>123</v>
      </c>
    </row>
    <row r="54" spans="1:6" x14ac:dyDescent="0.15">
      <c r="A54" s="26" t="s">
        <v>120</v>
      </c>
      <c r="B54" s="37" t="s">
        <v>123</v>
      </c>
      <c r="C54" s="44">
        <f>SUM(C45:C53)</f>
        <v>153.38399999999999</v>
      </c>
      <c r="D54" s="37" t="s">
        <v>123</v>
      </c>
      <c r="E54" s="37" t="s">
        <v>123</v>
      </c>
      <c r="F54" s="37" t="s">
        <v>123</v>
      </c>
    </row>
    <row r="55" spans="1:6" x14ac:dyDescent="0.15">
      <c r="A55" s="32" t="s">
        <v>68</v>
      </c>
      <c r="B55" s="33"/>
      <c r="C55" s="33">
        <f>C54*6</f>
        <v>920.30399999999986</v>
      </c>
      <c r="D55" s="33">
        <f>(D45*2)+(D46*2)+(D47*2)+(D48*2)+(D49*4)+(D50*4)+(D51*4)+(D52*4)+(D53*6)</f>
        <v>1169.5920000000001</v>
      </c>
      <c r="E55" s="39"/>
      <c r="F55" s="31"/>
    </row>
    <row r="58" spans="1:6" x14ac:dyDescent="0.15">
      <c r="A58" s="29" t="s">
        <v>59</v>
      </c>
      <c r="B58" s="13" t="s">
        <v>204</v>
      </c>
      <c r="C58" s="13" t="s">
        <v>169</v>
      </c>
      <c r="D58" s="13" t="s">
        <v>124</v>
      </c>
      <c r="E58" s="13" t="s">
        <v>307</v>
      </c>
      <c r="F58" s="13" t="s">
        <v>159</v>
      </c>
    </row>
    <row r="59" spans="1:6" x14ac:dyDescent="0.15">
      <c r="A59" s="26" t="s">
        <v>138</v>
      </c>
      <c r="B59" s="115" t="s">
        <v>81</v>
      </c>
      <c r="C59" s="44">
        <f>E5*'Jul''14 Origin'!E43/100</f>
        <v>112.94800000000001</v>
      </c>
      <c r="D59" s="115" t="s">
        <v>81</v>
      </c>
      <c r="E59" s="115" t="s">
        <v>81</v>
      </c>
      <c r="F59" s="115" t="s">
        <v>81</v>
      </c>
    </row>
    <row r="60" spans="1:6" x14ac:dyDescent="0.15">
      <c r="A60" s="26" t="s">
        <v>139</v>
      </c>
      <c r="B60" s="115" t="s">
        <v>81</v>
      </c>
      <c r="C60" s="44">
        <f>'Jul''14 Origin'!E44*60/100</f>
        <v>45.658799999999999</v>
      </c>
      <c r="D60" s="115" t="s">
        <v>81</v>
      </c>
      <c r="E60" s="115" t="s">
        <v>81</v>
      </c>
      <c r="F60" s="115" t="s">
        <v>81</v>
      </c>
    </row>
    <row r="61" spans="1:6" x14ac:dyDescent="0.15">
      <c r="A61" s="26" t="s">
        <v>140</v>
      </c>
      <c r="B61" s="115" t="s">
        <v>82</v>
      </c>
      <c r="C61" s="44">
        <f>SUM(C59:C60)</f>
        <v>158.60680000000002</v>
      </c>
      <c r="D61" s="115" t="s">
        <v>82</v>
      </c>
      <c r="E61" s="115" t="s">
        <v>82</v>
      </c>
      <c r="F61" s="115" t="s">
        <v>82</v>
      </c>
    </row>
    <row r="62" spans="1:6" x14ac:dyDescent="0.15">
      <c r="A62" s="32" t="s">
        <v>68</v>
      </c>
      <c r="B62" s="116"/>
      <c r="C62" s="116">
        <f>C61*6</f>
        <v>951.64080000000013</v>
      </c>
      <c r="D62" s="116"/>
      <c r="E62" s="116"/>
      <c r="F62" s="116"/>
    </row>
    <row r="65" spans="1:6" x14ac:dyDescent="0.15">
      <c r="A65" s="29" t="s">
        <v>54</v>
      </c>
      <c r="B65" s="13" t="s">
        <v>204</v>
      </c>
      <c r="C65" s="13" t="s">
        <v>169</v>
      </c>
      <c r="D65" s="13" t="s">
        <v>124</v>
      </c>
      <c r="E65" s="13" t="s">
        <v>307</v>
      </c>
      <c r="F65" s="13" t="s">
        <v>159</v>
      </c>
    </row>
    <row r="66" spans="1:6" x14ac:dyDescent="0.15">
      <c r="A66" s="26" t="s">
        <v>138</v>
      </c>
      <c r="B66" s="115" t="s">
        <v>81</v>
      </c>
      <c r="C66" s="44">
        <f>E5*'Jul''14 Origin'!E49/100</f>
        <v>113.74</v>
      </c>
      <c r="D66" s="115" t="s">
        <v>81</v>
      </c>
      <c r="E66" s="115" t="s">
        <v>81</v>
      </c>
      <c r="F66" s="115" t="s">
        <v>81</v>
      </c>
    </row>
    <row r="67" spans="1:6" x14ac:dyDescent="0.15">
      <c r="A67" s="26" t="s">
        <v>139</v>
      </c>
      <c r="B67" s="115" t="s">
        <v>81</v>
      </c>
      <c r="C67" s="44">
        <f>'Jul''14 Origin'!E50*60/100</f>
        <v>49.150200000000005</v>
      </c>
      <c r="D67" s="115" t="s">
        <v>81</v>
      </c>
      <c r="E67" s="115" t="s">
        <v>81</v>
      </c>
      <c r="F67" s="115" t="s">
        <v>81</v>
      </c>
    </row>
    <row r="68" spans="1:6" x14ac:dyDescent="0.15">
      <c r="A68" s="26" t="s">
        <v>140</v>
      </c>
      <c r="B68" s="115" t="s">
        <v>82</v>
      </c>
      <c r="C68" s="44">
        <f>SUM(C66:C67)</f>
        <v>162.89019999999999</v>
      </c>
      <c r="D68" s="115" t="s">
        <v>82</v>
      </c>
      <c r="E68" s="115" t="s">
        <v>82</v>
      </c>
      <c r="F68" s="115" t="s">
        <v>82</v>
      </c>
    </row>
    <row r="69" spans="1:6" x14ac:dyDescent="0.15">
      <c r="A69" s="32" t="s">
        <v>68</v>
      </c>
      <c r="B69" s="116"/>
      <c r="C69" s="116">
        <f>C68*6</f>
        <v>977.34119999999996</v>
      </c>
      <c r="D69" s="116"/>
      <c r="E69" s="116"/>
      <c r="F69" s="116"/>
    </row>
    <row r="72" spans="1:6" x14ac:dyDescent="0.15">
      <c r="A72" s="29" t="s">
        <v>48</v>
      </c>
      <c r="B72" s="13" t="s">
        <v>204</v>
      </c>
      <c r="C72" s="13" t="s">
        <v>169</v>
      </c>
      <c r="D72" s="13" t="s">
        <v>124</v>
      </c>
      <c r="E72" s="13" t="s">
        <v>307</v>
      </c>
      <c r="F72" s="13" t="s">
        <v>159</v>
      </c>
    </row>
    <row r="73" spans="1:6" x14ac:dyDescent="0.15">
      <c r="A73" s="26" t="s">
        <v>138</v>
      </c>
      <c r="B73" s="115" t="s">
        <v>81</v>
      </c>
      <c r="C73" s="44">
        <f>E5*'Jul''14 Origin'!E55/100</f>
        <v>121.176</v>
      </c>
      <c r="D73" s="115" t="s">
        <v>81</v>
      </c>
      <c r="E73" s="115" t="s">
        <v>81</v>
      </c>
      <c r="F73" s="115" t="s">
        <v>81</v>
      </c>
    </row>
    <row r="74" spans="1:6" x14ac:dyDescent="0.15">
      <c r="A74" s="26" t="s">
        <v>139</v>
      </c>
      <c r="B74" s="115" t="s">
        <v>81</v>
      </c>
      <c r="C74" s="44">
        <f>'Jul''14 Origin'!E56*60/100</f>
        <v>48.853199999999994</v>
      </c>
      <c r="D74" s="115" t="s">
        <v>81</v>
      </c>
      <c r="E74" s="115" t="s">
        <v>81</v>
      </c>
      <c r="F74" s="115" t="s">
        <v>81</v>
      </c>
    </row>
    <row r="75" spans="1:6" x14ac:dyDescent="0.15">
      <c r="A75" s="26" t="s">
        <v>140</v>
      </c>
      <c r="B75" s="115" t="s">
        <v>82</v>
      </c>
      <c r="C75" s="44">
        <f>SUM(C73:C74)</f>
        <v>170.0292</v>
      </c>
      <c r="D75" s="115" t="s">
        <v>82</v>
      </c>
      <c r="E75" s="115" t="s">
        <v>82</v>
      </c>
      <c r="F75" s="115" t="s">
        <v>82</v>
      </c>
    </row>
    <row r="76" spans="1:6" x14ac:dyDescent="0.15">
      <c r="A76" s="32" t="s">
        <v>68</v>
      </c>
      <c r="B76" s="116"/>
      <c r="C76" s="116">
        <f>C75*6</f>
        <v>1020.1752</v>
      </c>
      <c r="D76" s="116"/>
      <c r="E76" s="116"/>
      <c r="F76" s="116"/>
    </row>
    <row r="79" spans="1:6" x14ac:dyDescent="0.15">
      <c r="A79" s="29" t="s">
        <v>47</v>
      </c>
      <c r="B79" s="13" t="s">
        <v>204</v>
      </c>
      <c r="C79" s="13" t="s">
        <v>169</v>
      </c>
      <c r="D79" s="13" t="s">
        <v>124</v>
      </c>
      <c r="E79" s="13" t="s">
        <v>307</v>
      </c>
      <c r="F79" s="13" t="s">
        <v>159</v>
      </c>
    </row>
    <row r="80" spans="1:6" x14ac:dyDescent="0.15">
      <c r="A80" s="26" t="s">
        <v>138</v>
      </c>
      <c r="B80" s="115" t="s">
        <v>81</v>
      </c>
      <c r="C80" s="44">
        <f>E5*'Jul''14 Origin'!E61/100</f>
        <v>98.911999999999992</v>
      </c>
      <c r="D80" s="115" t="s">
        <v>81</v>
      </c>
      <c r="E80" s="115" t="s">
        <v>81</v>
      </c>
      <c r="F80" s="115" t="s">
        <v>81</v>
      </c>
    </row>
    <row r="81" spans="1:7" x14ac:dyDescent="0.15">
      <c r="A81" s="26" t="s">
        <v>139</v>
      </c>
      <c r="B81" s="115" t="s">
        <v>81</v>
      </c>
      <c r="C81" s="44">
        <f>'Jul''14 Origin'!E62*60/100</f>
        <v>51.48</v>
      </c>
      <c r="D81" s="115" t="s">
        <v>81</v>
      </c>
      <c r="E81" s="115" t="s">
        <v>81</v>
      </c>
      <c r="F81" s="115" t="s">
        <v>81</v>
      </c>
    </row>
    <row r="82" spans="1:7" x14ac:dyDescent="0.15">
      <c r="A82" s="26" t="s">
        <v>140</v>
      </c>
      <c r="B82" s="115" t="s">
        <v>82</v>
      </c>
      <c r="C82" s="44">
        <f>SUM(C80:C81)</f>
        <v>150.392</v>
      </c>
      <c r="D82" s="115" t="s">
        <v>82</v>
      </c>
      <c r="E82" s="115" t="s">
        <v>82</v>
      </c>
      <c r="F82" s="115" t="s">
        <v>82</v>
      </c>
    </row>
    <row r="83" spans="1:7" x14ac:dyDescent="0.15">
      <c r="A83" s="32" t="s">
        <v>68</v>
      </c>
      <c r="B83" s="116"/>
      <c r="C83" s="116">
        <f>C82*6</f>
        <v>902.35199999999998</v>
      </c>
      <c r="D83" s="116"/>
      <c r="E83" s="116"/>
      <c r="F83" s="116"/>
    </row>
    <row r="86" spans="1:7" x14ac:dyDescent="0.15">
      <c r="A86" s="29" t="s">
        <v>46</v>
      </c>
      <c r="B86" s="13" t="s">
        <v>204</v>
      </c>
      <c r="C86" s="13" t="s">
        <v>169</v>
      </c>
      <c r="D86" s="13" t="s">
        <v>124</v>
      </c>
      <c r="E86" s="13" t="s">
        <v>307</v>
      </c>
      <c r="F86" s="13" t="s">
        <v>159</v>
      </c>
    </row>
    <row r="87" spans="1:7" x14ac:dyDescent="0.15">
      <c r="A87" s="26" t="s">
        <v>138</v>
      </c>
      <c r="B87" s="115" t="s">
        <v>81</v>
      </c>
      <c r="C87" s="44">
        <f>E5*'Jul''14 Origin'!E67/100</f>
        <v>169.66400000000002</v>
      </c>
      <c r="D87" s="115" t="s">
        <v>81</v>
      </c>
      <c r="E87" s="115" t="s">
        <v>81</v>
      </c>
      <c r="F87" s="115" t="s">
        <v>81</v>
      </c>
    </row>
    <row r="88" spans="1:7" x14ac:dyDescent="0.15">
      <c r="A88" s="26" t="s">
        <v>139</v>
      </c>
      <c r="B88" s="115" t="s">
        <v>81</v>
      </c>
      <c r="C88" s="44">
        <f>'Jul''14 Origin'!E68*60/100</f>
        <v>42.081600000000002</v>
      </c>
      <c r="D88" s="115" t="s">
        <v>81</v>
      </c>
      <c r="E88" s="115" t="s">
        <v>81</v>
      </c>
      <c r="F88" s="115" t="s">
        <v>81</v>
      </c>
    </row>
    <row r="89" spans="1:7" x14ac:dyDescent="0.15">
      <c r="A89" s="26" t="s">
        <v>140</v>
      </c>
      <c r="B89" s="115" t="s">
        <v>82</v>
      </c>
      <c r="C89" s="44">
        <f>SUM(C87:C88)</f>
        <v>211.74560000000002</v>
      </c>
      <c r="D89" s="115" t="s">
        <v>82</v>
      </c>
      <c r="E89" s="115" t="s">
        <v>82</v>
      </c>
      <c r="F89" s="115" t="s">
        <v>82</v>
      </c>
    </row>
    <row r="90" spans="1:7" x14ac:dyDescent="0.15">
      <c r="A90" s="32" t="s">
        <v>68</v>
      </c>
      <c r="B90" s="116"/>
      <c r="C90" s="116">
        <f>C89*6</f>
        <v>1270.4736000000003</v>
      </c>
      <c r="D90" s="116"/>
      <c r="E90" s="116"/>
      <c r="F90" s="116"/>
    </row>
    <row r="92" spans="1:7" x14ac:dyDescent="0.15">
      <c r="A92" s="31"/>
      <c r="B92" s="31"/>
      <c r="C92" s="31"/>
      <c r="D92" s="31"/>
      <c r="E92" s="31"/>
      <c r="F92" s="31"/>
      <c r="G92" s="31"/>
    </row>
    <row r="93" spans="1:7" x14ac:dyDescent="0.15">
      <c r="A93" s="29" t="s">
        <v>171</v>
      </c>
      <c r="B93" s="13" t="s">
        <v>204</v>
      </c>
      <c r="C93" s="13" t="s">
        <v>169</v>
      </c>
      <c r="D93" s="13" t="s">
        <v>124</v>
      </c>
      <c r="E93" s="13" t="s">
        <v>307</v>
      </c>
      <c r="F93" s="13" t="s">
        <v>159</v>
      </c>
    </row>
    <row r="94" spans="1:7" x14ac:dyDescent="0.15">
      <c r="A94" s="26" t="s">
        <v>144</v>
      </c>
      <c r="B94" s="17" t="s">
        <v>84</v>
      </c>
      <c r="C94" s="18" t="s">
        <v>272</v>
      </c>
      <c r="D94" s="18" t="s">
        <v>85</v>
      </c>
      <c r="E94" s="18" t="s">
        <v>272</v>
      </c>
      <c r="F94" s="26" t="s">
        <v>78</v>
      </c>
    </row>
    <row r="95" spans="1:7" x14ac:dyDescent="0.15">
      <c r="A95" s="26" t="s">
        <v>174</v>
      </c>
      <c r="B95" s="18" t="s">
        <v>126</v>
      </c>
      <c r="C95" s="18" t="s">
        <v>176</v>
      </c>
      <c r="D95" s="18" t="s">
        <v>327</v>
      </c>
      <c r="E95" s="18" t="s">
        <v>126</v>
      </c>
      <c r="F95" s="26" t="s">
        <v>60</v>
      </c>
    </row>
    <row r="96" spans="1:7" x14ac:dyDescent="0.15">
      <c r="A96" s="26" t="s">
        <v>394</v>
      </c>
      <c r="B96" s="18" t="s">
        <v>273</v>
      </c>
      <c r="C96" s="19" t="s">
        <v>272</v>
      </c>
      <c r="D96" s="18" t="s">
        <v>191</v>
      </c>
      <c r="E96" s="19">
        <v>75</v>
      </c>
      <c r="F96" s="26" t="s">
        <v>80</v>
      </c>
    </row>
    <row r="97" spans="1:11" x14ac:dyDescent="0.15">
      <c r="A97" s="26" t="s">
        <v>177</v>
      </c>
      <c r="B97" s="18" t="s">
        <v>186</v>
      </c>
      <c r="C97" s="18" t="s">
        <v>186</v>
      </c>
      <c r="D97" s="18" t="s">
        <v>86</v>
      </c>
      <c r="E97" s="26" t="s">
        <v>296</v>
      </c>
      <c r="F97" s="26" t="s">
        <v>79</v>
      </c>
    </row>
    <row r="98" spans="1:11" x14ac:dyDescent="0.15">
      <c r="A98" s="26" t="s">
        <v>379</v>
      </c>
      <c r="B98" s="20">
        <v>11.93</v>
      </c>
      <c r="C98" s="19">
        <v>12</v>
      </c>
      <c r="D98" s="19" t="s">
        <v>272</v>
      </c>
      <c r="E98" s="19" t="s">
        <v>272</v>
      </c>
      <c r="F98" s="20">
        <v>13.95</v>
      </c>
    </row>
    <row r="99" spans="1:11" x14ac:dyDescent="0.15">
      <c r="A99" s="26" t="s">
        <v>328</v>
      </c>
      <c r="B99" s="19" t="s">
        <v>325</v>
      </c>
      <c r="C99" s="19" t="s">
        <v>325</v>
      </c>
      <c r="D99" s="26" t="s">
        <v>272</v>
      </c>
      <c r="E99" s="18" t="s">
        <v>272</v>
      </c>
      <c r="F99" s="26" t="s">
        <v>77</v>
      </c>
    </row>
    <row r="100" spans="1:11" x14ac:dyDescent="0.15">
      <c r="A100" s="113"/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</row>
  </sheetData>
  <sheetProtection algorithmName="SHA-512" hashValue="zuQcGF/kDzvGdL9aWofO28qeJ+ny4ulZeHJ+LiDt3GKUL3gVjKdcUw5U8U4RED8lhmK7PR3+f81rUdyYZ+T5gw==" saltValue="NHRdkb87y9xftSdxjp9jrA==" spinCount="100000" sheet="1" objects="1" scenarios="1"/>
  <phoneticPr fontId="11" type="noConversion"/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K65"/>
  <sheetViews>
    <sheetView workbookViewId="0">
      <selection activeCell="L24" sqref="L24"/>
    </sheetView>
  </sheetViews>
  <sheetFormatPr baseColWidth="10" defaultRowHeight="13" x14ac:dyDescent="0.15"/>
  <cols>
    <col min="1" max="1" width="32.5" style="26" customWidth="1"/>
    <col min="2" max="5" width="10" style="26" customWidth="1"/>
    <col min="6" max="6" width="10.5" style="26" customWidth="1"/>
    <col min="7" max="8" width="10" style="26" customWidth="1"/>
    <col min="9" max="9" width="10.83203125" style="26" customWidth="1"/>
    <col min="10" max="10" width="12.83203125" style="26" customWidth="1"/>
    <col min="11" max="11" width="11.5" style="26" customWidth="1"/>
    <col min="12" max="16384" width="10.83203125" style="26"/>
  </cols>
  <sheetData>
    <row r="1" spans="1:11" x14ac:dyDescent="0.15">
      <c r="A1" s="25" t="s">
        <v>117</v>
      </c>
    </row>
    <row r="2" spans="1:11" x14ac:dyDescent="0.1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</row>
    <row r="3" spans="1:11" x14ac:dyDescent="0.15">
      <c r="A3" s="28" t="s">
        <v>376</v>
      </c>
    </row>
    <row r="5" spans="1:11" x14ac:dyDescent="0.15">
      <c r="A5" s="29" t="s">
        <v>28</v>
      </c>
      <c r="B5" s="29" t="s">
        <v>662</v>
      </c>
      <c r="E5" s="47">
        <v>4000</v>
      </c>
    </row>
    <row r="6" spans="1:11" x14ac:dyDescent="0.15">
      <c r="B6" s="30" t="s">
        <v>184</v>
      </c>
      <c r="C6" s="30"/>
      <c r="D6" s="30"/>
      <c r="E6" s="30"/>
      <c r="F6" s="30"/>
      <c r="H6" s="30"/>
      <c r="I6" s="30"/>
      <c r="J6" s="30"/>
      <c r="K6" s="30"/>
    </row>
    <row r="8" spans="1:11" x14ac:dyDescent="0.15">
      <c r="A8" s="29" t="s">
        <v>135</v>
      </c>
      <c r="B8" s="13" t="s">
        <v>204</v>
      </c>
      <c r="C8" s="13" t="s">
        <v>169</v>
      </c>
      <c r="D8" s="13" t="s">
        <v>124</v>
      </c>
      <c r="E8" s="13" t="s">
        <v>71</v>
      </c>
      <c r="F8" s="13" t="s">
        <v>305</v>
      </c>
    </row>
    <row r="9" spans="1:11" x14ac:dyDescent="0.15">
      <c r="A9" s="26" t="s">
        <v>237</v>
      </c>
      <c r="B9" s="44">
        <f>IF($E5&gt;='Jul''13 AGL'!E7,('Jul''13 AGL'!E7*'Jul''13 AGL'!E11/100),($E5*'Jul''13 AGL'!E11/100))</f>
        <v>81.592500000000001</v>
      </c>
      <c r="C9" s="44">
        <f>IF($E5&gt;='Jul''13 AGL'!F7,('Jul''13 AGL'!F7*'Jul''13 AGL'!F11/100),($E5*'Jul''13 AGL'!F11/100))</f>
        <v>90.392499999999998</v>
      </c>
      <c r="D9" s="44">
        <f>IF($E5&gt;='Jul''13 AGL'!G7,('Jul''13 AGL'!G7*'Jul''13 AGL'!G11/100),($E5*'Jul''13 AGL'!G11/100))</f>
        <v>101.97</v>
      </c>
      <c r="E9" s="44">
        <f>IF($E5&gt;='Jul''13 AGL'!H7,('Jul''13 AGL'!H7*'Jul''13 AGL'!H11/100),($E5*'Jul''13 AGL'!H11/100))</f>
        <v>84.857500000000002</v>
      </c>
      <c r="F9" s="44">
        <f>IF($E5&gt;='Jul''13 AGL'!I7,('Jul''13 AGL'!I7*'Jul''13 AGL'!I11/100),($E5*'Jul''13 AGL'!I11/100))</f>
        <v>90.75</v>
      </c>
    </row>
    <row r="10" spans="1:11" x14ac:dyDescent="0.15">
      <c r="A10" s="26" t="s">
        <v>167</v>
      </c>
      <c r="B10" s="44">
        <f>IF($E5&lt;'Jul''13 AGL'!E7,0,IF($E5&lt;='Jul''13 AGL'!E8,($E5-'Jul''13 AGL'!E7)*('Jul''13 AGL'!E12/100),('Jul''13 AGL'!E8-'Jul''13 AGL'!E7)*('Jul''13 AGL'!E12/100)))</f>
        <v>29.007000000000001</v>
      </c>
      <c r="C10" s="44">
        <f>IF($E5&lt;'Jul''13 AGL'!F7,0,IF($E5&lt;='Jul''13 AGL'!F8,($E5-'Jul''13 AGL'!F7)*('Jul''13 AGL'!F12/100),('Jul''13 AGL'!F8-'Jul''13 AGL'!F7)*('Jul''13 AGL'!F12/100)))</f>
        <v>31.762500000000003</v>
      </c>
      <c r="D10" s="44">
        <f>IF($E5&lt;'Jul''13 AGL'!G7,0,IF($E5&lt;='Jul''13 AGL'!G8,($E5-'Jul''13 AGL'!G7)*('Jul''13 AGL'!G12/100),('Jul''13 AGL'!G8-'Jul''13 AGL'!G7)*('Jul''13 AGL'!G12/100)))</f>
        <v>35.689500000000002</v>
      </c>
      <c r="E10" s="44">
        <f>IF($E5&lt;'Jul''13 AGL'!H7,0,IF($E5&lt;='Jul''13 AGL'!H8,($E5-'Jul''13 AGL'!H7)*('Jul''13 AGL'!H12/100),('Jul''13 AGL'!H8-'Jul''13 AGL'!H7)*('Jul''13 AGL'!H12/100)))</f>
        <v>30.166499999999999</v>
      </c>
      <c r="F10" s="44">
        <f>IF($E5&lt;'Jul''13 AGL'!I7,0,IF($E5&lt;='Jul''13 AGL'!I8,($E5-'Jul''13 AGL'!I7)*('Jul''13 AGL'!I12/100),('Jul''13 AGL'!I8-'Jul''13 AGL'!I7)*('Jul''13 AGL'!I12/100)))</f>
        <v>32.174999999999997</v>
      </c>
    </row>
    <row r="11" spans="1:11" x14ac:dyDescent="0.15">
      <c r="A11" s="26" t="s">
        <v>207</v>
      </c>
      <c r="B11" s="44">
        <f>IF($E5&lt;'Jul''13 AGL'!E8,0,IF($E5&lt;='Jul''13 AGL'!E9,($E5-'Jul''13 AGL'!E8)*('Jul''13 AGL'!E13/100),('Jul''13 AGL'!E9-'Jul''13 AGL'!E8)*('Jul''13 AGL'!E13/100)))</f>
        <v>0</v>
      </c>
      <c r="C11" s="44">
        <f>IF($E5&lt;'Jul''13 AGL'!F8,0,IF($E5&lt;='Jul''13 AGL'!F9,($E5-'Jul''13 AGL'!F8)*('Jul''13 AGL'!F13/100),('Jul''13 AGL'!F9-'Jul''13 AGL'!F8)*('Jul''13 AGL'!F13/100)))</f>
        <v>0</v>
      </c>
      <c r="D11" s="44">
        <f>IF($E5&lt;'Jul''13 AGL'!G8,0,IF($E5&lt;='Jul''13 AGL'!G9,($E5-'Jul''13 AGL'!G8)*('Jul''13 AGL'!G13/100),('Jul''13 AGL'!G9-'Jul''13 AGL'!G8)*('Jul''13 AGL'!G13/100)))</f>
        <v>0</v>
      </c>
      <c r="E11" s="44">
        <f>IF($E5&lt;'Jul''13 AGL'!H8,0,IF($E5&lt;='Jul''13 AGL'!H9,($E5-'Jul''13 AGL'!H8)*('Jul''13 AGL'!H13/100),('Jul''13 AGL'!H9-'Jul''13 AGL'!H8)*('Jul''13 AGL'!H13/100)))</f>
        <v>0</v>
      </c>
      <c r="F11" s="44">
        <f>IF($E5&lt;'Jul''13 AGL'!I8,0,IF($E5&lt;='Jul''13 AGL'!I9,($E5-'Jul''13 AGL'!I8)*('Jul''13 AGL'!I13/100),('Jul''13 AGL'!I9-'Jul''13 AGL'!I8)*('Jul''13 AGL'!I13/100)))</f>
        <v>0</v>
      </c>
    </row>
    <row r="12" spans="1:11" x14ac:dyDescent="0.15">
      <c r="A12" s="26" t="s">
        <v>238</v>
      </c>
      <c r="B12" s="44">
        <f>IF($E5&lt;'Jul''13 AGL'!E9,0,IF($E5&lt;='Jul''13 AGL'!E10,($E5-'Jul''13 AGL'!E9)*('Jul''13 AGL'!E14/100),('Jul''13 AGL'!E10-'Jul''13 AGL'!E9)*('Jul''13 AGL'!E14/100)))</f>
        <v>0</v>
      </c>
      <c r="C12" s="44">
        <f>IF($E5&lt;'Jul''13 AGL'!F9,0,IF($E5&lt;='Jul''13 AGL'!F10,($E5-'Jul''13 AGL'!F9)*('Jul''13 AGL'!F14/100),('Jul''13 AGL'!F10-'Jul''13 AGL'!F9)*('Jul''13 AGL'!F14/100)))</f>
        <v>0</v>
      </c>
      <c r="D12" s="44">
        <f>IF($E5&lt;'Jul''13 AGL'!G9,0,IF($E5&lt;='Jul''13 AGL'!G10,($E5-'Jul''13 AGL'!G9)*('Jul''13 AGL'!G14/100),('Jul''13 AGL'!G10-'Jul''13 AGL'!G9)*('Jul''13 AGL'!G14/100)))</f>
        <v>0</v>
      </c>
      <c r="E12" s="44">
        <f>IF($E5&lt;'Jul''13 AGL'!H9,0,IF($E5&lt;='Jul''13 AGL'!H10,($E5-'Jul''13 AGL'!H9)*('Jul''13 AGL'!H14/100),('Jul''13 AGL'!H10-'Jul''13 AGL'!H9)*('Jul''13 AGL'!H14/100)))</f>
        <v>0</v>
      </c>
      <c r="F12" s="44">
        <f>IF($E5&lt;'Jul''13 AGL'!I9,0,IF($E5&lt;='Jul''13 AGL'!I10,($E5-'Jul''13 AGL'!I9)*('Jul''13 AGL'!I14/100),('Jul''13 AGL'!I10-'Jul''13 AGL'!I9)*('Jul''13 AGL'!I14/100)))</f>
        <v>0</v>
      </c>
    </row>
    <row r="13" spans="1:11" x14ac:dyDescent="0.15">
      <c r="A13" s="26" t="s">
        <v>280</v>
      </c>
      <c r="B13" s="44">
        <f>IF(($E5&gt;'Jul''13 AGL'!E10),($E5-'Jul''13 AGL'!E10)*'Jul''13 AGL'!E15/100,0)</f>
        <v>0</v>
      </c>
      <c r="C13" s="44">
        <f>IF(($E5&gt;'Jul''13 AGL'!F10),($E5-'Jul''13 AGL'!F10)*'Jul''13 AGL'!F15/100,0)</f>
        <v>0</v>
      </c>
      <c r="D13" s="44">
        <f>IF(($E5&gt;'Jul''13 AGL'!G10),($E5-'Jul''13 AGL'!G10)*'Jul''13 AGL'!G15/100,0)</f>
        <v>0</v>
      </c>
      <c r="E13" s="44">
        <f>IF(($E5&gt;'Jul''13 AGL'!H10),($E5-'Jul''13 AGL'!H10)*'Jul''13 AGL'!H15/100,0)</f>
        <v>0</v>
      </c>
      <c r="F13" s="44">
        <f>IF(($E5&gt;'Jul''13 AGL'!I10),($E5-'Jul''13 AGL'!I10)*'Jul''13 AGL'!I15/100,0)</f>
        <v>0</v>
      </c>
    </row>
    <row r="14" spans="1:11" x14ac:dyDescent="0.15">
      <c r="A14" s="26" t="s">
        <v>119</v>
      </c>
      <c r="B14" s="44">
        <f>'Jul''13 AGL'!E16*60/100</f>
        <v>29.237999999999996</v>
      </c>
      <c r="C14" s="44">
        <f>'Jul''13 AGL'!F16*60/100</f>
        <v>31.0794</v>
      </c>
      <c r="D14" s="44">
        <f>'Jul''13 AGL'!G16*60/100</f>
        <v>35.349600000000002</v>
      </c>
      <c r="E14" s="44">
        <f>'Jul''13 AGL'!H16*60/100</f>
        <v>30.406199999999998</v>
      </c>
      <c r="F14" s="44">
        <f>'Jul''13 AGL'!I16*60/100</f>
        <v>35.2836</v>
      </c>
    </row>
    <row r="15" spans="1:11" x14ac:dyDescent="0.15">
      <c r="A15" s="26" t="s">
        <v>120</v>
      </c>
      <c r="B15" s="44">
        <f>SUM(B9:B14)</f>
        <v>139.83750000000001</v>
      </c>
      <c r="C15" s="44">
        <f t="shared" ref="C15:E15" si="0">SUM(C9:C14)</f>
        <v>153.23439999999999</v>
      </c>
      <c r="D15" s="44">
        <f t="shared" si="0"/>
        <v>173.00910000000002</v>
      </c>
      <c r="E15" s="44">
        <f t="shared" si="0"/>
        <v>145.43020000000001</v>
      </c>
      <c r="F15" s="44">
        <f t="shared" ref="F15" si="1">SUM(F9:F14)</f>
        <v>158.20859999999999</v>
      </c>
    </row>
    <row r="16" spans="1:11" x14ac:dyDescent="0.15">
      <c r="A16" s="32" t="s">
        <v>68</v>
      </c>
      <c r="B16" s="33">
        <f>B15*6</f>
        <v>839.02500000000009</v>
      </c>
      <c r="C16" s="33">
        <f t="shared" ref="C16:F16" si="2">C15*6</f>
        <v>919.40639999999996</v>
      </c>
      <c r="D16" s="33">
        <f t="shared" si="2"/>
        <v>1038.0546000000002</v>
      </c>
      <c r="E16" s="33">
        <f t="shared" si="2"/>
        <v>872.58120000000008</v>
      </c>
      <c r="F16" s="33">
        <f t="shared" si="2"/>
        <v>949.25159999999994</v>
      </c>
    </row>
    <row r="17" spans="1:10" x14ac:dyDescent="0.15">
      <c r="A17" s="28"/>
      <c r="B17" s="35"/>
      <c r="C17" s="35"/>
      <c r="D17" s="35"/>
    </row>
    <row r="18" spans="1:10" x14ac:dyDescent="0.15">
      <c r="A18" s="28"/>
      <c r="B18" s="35"/>
      <c r="C18" s="35"/>
      <c r="D18" s="35"/>
    </row>
    <row r="19" spans="1:10" x14ac:dyDescent="0.15">
      <c r="A19" s="29" t="s">
        <v>70</v>
      </c>
      <c r="B19" s="13" t="s">
        <v>204</v>
      </c>
      <c r="C19" s="13" t="s">
        <v>169</v>
      </c>
      <c r="D19" s="13" t="s">
        <v>124</v>
      </c>
      <c r="E19" s="13" t="s">
        <v>71</v>
      </c>
      <c r="F19" s="13" t="s">
        <v>305</v>
      </c>
      <c r="G19" s="30"/>
      <c r="H19" s="30"/>
      <c r="I19" s="30"/>
      <c r="J19" s="30"/>
    </row>
    <row r="20" spans="1:10" x14ac:dyDescent="0.15">
      <c r="A20" s="26" t="s">
        <v>237</v>
      </c>
      <c r="B20" s="37" t="s">
        <v>51</v>
      </c>
      <c r="C20" s="55">
        <f>IF($E5&gt;='Jul''13 Actew'!E7,('Jul''13 Actew'!E7*'Jul''13 Actew'!E11/100),($E5*'Jul''13 Actew'!E11/100))</f>
        <v>90.392499999999998</v>
      </c>
      <c r="D20" s="55">
        <f>IF($E5&gt;='Jul''13 Actew'!F7,('Jul''13 Actew'!F7*'Jul''13 Actew'!F11/100),($E5*'Jul''13 Actew'!F11/100))</f>
        <v>103.24475000000001</v>
      </c>
      <c r="E20" s="37" t="s">
        <v>123</v>
      </c>
      <c r="F20" s="37" t="s">
        <v>51</v>
      </c>
      <c r="H20" s="30"/>
      <c r="I20" s="30"/>
      <c r="J20" s="30"/>
    </row>
    <row r="21" spans="1:10" x14ac:dyDescent="0.15">
      <c r="A21" s="26" t="s">
        <v>167</v>
      </c>
      <c r="B21" s="37" t="s">
        <v>51</v>
      </c>
      <c r="C21" s="55">
        <f>IF($E5&lt;'Jul''13 Actew'!E7,0,IF($E5&lt;='Jul''13 Actew'!E8,($E5-'Jul''13 Actew'!E7)*('Jul''13 Actew'!E12/100),('Jul''13 Actew'!E8-'Jul''13 Actew'!E7)*('Jul''13 Actew'!E12/100)))</f>
        <v>31.762500000000003</v>
      </c>
      <c r="D21" s="55">
        <f>IF($E5&lt;'Jul''13 Actew'!F7,0,IF($E5&lt;='Jul''13 Actew'!F8,($E5-'Jul''13 Actew'!F7)*('Jul''13 Actew'!F12/100),('Jul''13 Actew'!F8-'Jul''13 Actew'!F7)*('Jul''13 Actew'!F12/100)))</f>
        <v>35.689500000000002</v>
      </c>
      <c r="E21" s="37" t="s">
        <v>123</v>
      </c>
      <c r="F21" s="37" t="s">
        <v>51</v>
      </c>
      <c r="H21" s="30"/>
      <c r="I21" s="30"/>
      <c r="J21" s="30"/>
    </row>
    <row r="22" spans="1:10" x14ac:dyDescent="0.15">
      <c r="A22" s="26" t="s">
        <v>207</v>
      </c>
      <c r="B22" s="37" t="s">
        <v>51</v>
      </c>
      <c r="C22" s="55">
        <f>IF($E5&lt;'Jul''13 Actew'!E8,0,IF($E5&lt;='Jul''13 Actew'!E9,($E5-'Jul''13 Actew'!E8)*('Jul''13 Actew'!E13/100),('Jul''13 Actew'!E9-'Jul''13 Actew'!E8)*('Jul''13 Actew'!E13/100)))</f>
        <v>0</v>
      </c>
      <c r="D22" s="55">
        <f>IF($E5&lt;'Jul''13 Actew'!F8,0,IF($E5&lt;='Jul''13 Actew'!F9,($E5-'Jul''13 Actew'!F8)*('Jul''13 Actew'!F13/100),('Jul''13 Actew'!F9-'Jul''13 Actew'!F8)*('Jul''13 Actew'!F13/100)))</f>
        <v>0</v>
      </c>
      <c r="E22" s="37" t="s">
        <v>123</v>
      </c>
      <c r="F22" s="37" t="s">
        <v>51</v>
      </c>
      <c r="H22" s="30"/>
      <c r="I22" s="30"/>
      <c r="J22" s="30"/>
    </row>
    <row r="23" spans="1:10" x14ac:dyDescent="0.15">
      <c r="A23" s="26" t="s">
        <v>238</v>
      </c>
      <c r="B23" s="37" t="s">
        <v>51</v>
      </c>
      <c r="C23" s="55">
        <f>IF($E5&lt;'Jul''13 Actew'!E9,0,IF($E5&lt;='Jul''13 Actew'!E10,($E5-'Jul''13 Actew'!E9)*('Jul''13 Actew'!E14/100),('Jul''13 Actew'!E10-'Jul''13 Actew'!E9)*('Jul''13 Actew'!E14/100)))</f>
        <v>0</v>
      </c>
      <c r="D23" s="55">
        <f>IF($E5&lt;'Jul''13 Actew'!F9,0,IF($E5&lt;='Jul''13 Actew'!F10,($E5-'Jul''13 Actew'!F9)*('Jul''13 Actew'!F14/100),('Jul''13 Actew'!F10-'Jul''13 Actew'!F9)*('Jul''13 Actew'!F14/100)))</f>
        <v>0</v>
      </c>
      <c r="E23" s="37" t="s">
        <v>123</v>
      </c>
      <c r="F23" s="37" t="s">
        <v>51</v>
      </c>
      <c r="H23" s="30"/>
      <c r="I23" s="30"/>
      <c r="J23" s="30"/>
    </row>
    <row r="24" spans="1:10" x14ac:dyDescent="0.15">
      <c r="A24" s="26" t="s">
        <v>280</v>
      </c>
      <c r="B24" s="37" t="s">
        <v>51</v>
      </c>
      <c r="C24" s="55">
        <f>IF(($E5&gt;'Jul''13 Actew'!E10),($E5-'Jul''13 Actew'!E10)*'Jul''13 Actew'!E15/100,0)</f>
        <v>0</v>
      </c>
      <c r="D24" s="55">
        <f>IF(($E5&gt;'Jul''13 Actew'!F10),($E5-'Jul''13 Actew'!F10)*'Jul''13 Actew'!F15/100,0)</f>
        <v>0</v>
      </c>
      <c r="E24" s="37" t="s">
        <v>123</v>
      </c>
      <c r="F24" s="37" t="s">
        <v>51</v>
      </c>
      <c r="H24" s="30"/>
      <c r="I24" s="30"/>
      <c r="J24" s="30"/>
    </row>
    <row r="25" spans="1:10" x14ac:dyDescent="0.15">
      <c r="A25" s="26" t="s">
        <v>119</v>
      </c>
      <c r="B25" s="37" t="s">
        <v>51</v>
      </c>
      <c r="C25" s="55">
        <f>'Jul''13 Actew'!E16*60/100</f>
        <v>31.0794</v>
      </c>
      <c r="D25" s="55">
        <f>'Jul''13 Actew'!F16*60/100</f>
        <v>35.349600000000002</v>
      </c>
      <c r="E25" s="37" t="s">
        <v>123</v>
      </c>
      <c r="F25" s="37" t="s">
        <v>51</v>
      </c>
      <c r="H25" s="30"/>
      <c r="I25" s="30"/>
      <c r="J25" s="30"/>
    </row>
    <row r="26" spans="1:10" x14ac:dyDescent="0.15">
      <c r="A26" s="26" t="s">
        <v>120</v>
      </c>
      <c r="B26" s="37" t="s">
        <v>51</v>
      </c>
      <c r="C26" s="55">
        <f>SUM(C20:C25)</f>
        <v>153.23439999999999</v>
      </c>
      <c r="D26" s="55">
        <f t="shared" ref="D26" si="3">SUM(D20:D25)</f>
        <v>174.28385000000003</v>
      </c>
      <c r="E26" s="37" t="s">
        <v>123</v>
      </c>
      <c r="F26" s="37" t="s">
        <v>51</v>
      </c>
    </row>
    <row r="27" spans="1:10" x14ac:dyDescent="0.15">
      <c r="A27" s="32" t="s">
        <v>68</v>
      </c>
      <c r="B27" s="56"/>
      <c r="C27" s="56">
        <f>C26*6</f>
        <v>919.40639999999996</v>
      </c>
      <c r="D27" s="56">
        <f t="shared" ref="D27" si="4">D26*6</f>
        <v>1045.7031000000002</v>
      </c>
      <c r="E27" s="56"/>
      <c r="F27" s="31"/>
    </row>
    <row r="28" spans="1:10" x14ac:dyDescent="0.15">
      <c r="A28" s="28"/>
      <c r="B28" s="44"/>
      <c r="C28" s="44"/>
      <c r="D28" s="44"/>
    </row>
    <row r="29" spans="1:10" x14ac:dyDescent="0.15">
      <c r="A29" s="28"/>
      <c r="B29" s="44"/>
      <c r="C29" s="44"/>
      <c r="D29" s="44"/>
    </row>
    <row r="30" spans="1:10" x14ac:dyDescent="0.15">
      <c r="A30" s="29" t="s">
        <v>131</v>
      </c>
      <c r="B30" s="13" t="s">
        <v>204</v>
      </c>
      <c r="C30" s="13" t="s">
        <v>169</v>
      </c>
      <c r="D30" s="13" t="s">
        <v>124</v>
      </c>
      <c r="E30" s="13" t="s">
        <v>71</v>
      </c>
      <c r="F30" s="13" t="s">
        <v>305</v>
      </c>
    </row>
    <row r="31" spans="1:10" x14ac:dyDescent="0.15">
      <c r="A31" s="26" t="s">
        <v>75</v>
      </c>
      <c r="B31" s="37" t="s">
        <v>51</v>
      </c>
      <c r="C31" s="44">
        <f>IF($E5&gt;'Jul''13 Origin'!E9,('Jul''13 Origin'!E9*'Jul''13 Origin'!E12/100),('Bills Jul''13'!$E5*'Jul''13 Origin'!E12/100))</f>
        <v>65.076000000000008</v>
      </c>
      <c r="D31" s="44">
        <f>IF($E5&gt;'Jul''13 Origin'!F9,('Jul''13 Origin'!F9*'Jul''13 Origin'!F12/100),('Bills Jul''13'!$E5*'Jul''13 Origin'!F12/100))</f>
        <v>83.6</v>
      </c>
      <c r="E31" s="37" t="s">
        <v>123</v>
      </c>
      <c r="F31" s="37" t="s">
        <v>123</v>
      </c>
    </row>
    <row r="32" spans="1:10" x14ac:dyDescent="0.15">
      <c r="A32" s="26" t="s">
        <v>38</v>
      </c>
      <c r="B32" s="37" t="s">
        <v>123</v>
      </c>
      <c r="C32" s="44">
        <v>0</v>
      </c>
      <c r="D32" s="37">
        <f>IF($E5&lt;'Jul''13 Origin'!F9,0,IF($E5&lt;='Jul''13 Origin'!F10,($E5-'Jul''13 Origin'!F9)*('Jul''13 Origin'!F13/100),('Jul''13 Origin'!F10-'Jul''13 Origin'!F9)*('Jul''13 Origin'!F13/100)))</f>
        <v>0</v>
      </c>
      <c r="E32" s="37" t="s">
        <v>123</v>
      </c>
      <c r="F32" s="37" t="s">
        <v>123</v>
      </c>
    </row>
    <row r="33" spans="1:6" x14ac:dyDescent="0.15">
      <c r="A33" s="26" t="s">
        <v>113</v>
      </c>
      <c r="B33" s="37" t="s">
        <v>123</v>
      </c>
      <c r="C33" s="44">
        <v>0</v>
      </c>
      <c r="D33" s="37">
        <f>IF($E5&lt;'Jul''13 Origin'!F10,0,IF($E5&lt;='Jul''13 Origin'!F11,($E5-'Jul''13 Origin'!F10)*('Jul''13 Origin'!F14/100),('Jul''13 Origin'!F11-'Jul''13 Origin'!F10)*('Jul''13 Origin'!F14/100)))</f>
        <v>0</v>
      </c>
      <c r="E33" s="37" t="s">
        <v>123</v>
      </c>
      <c r="F33" s="37" t="s">
        <v>123</v>
      </c>
    </row>
    <row r="34" spans="1:6" x14ac:dyDescent="0.15">
      <c r="A34" s="26" t="s">
        <v>76</v>
      </c>
      <c r="B34" s="37" t="s">
        <v>123</v>
      </c>
      <c r="C34" s="44">
        <f>IF($E5&gt;'Jul''13 Origin'!E9,('Bills Jul''13'!$E5-'Jul''13 Origin'!E9)*'Jul''13 Origin'!E15/100,0)</f>
        <v>0</v>
      </c>
      <c r="D34" s="37">
        <f>IF(($E5&gt;'Jul''13 Origin'!F11),($E5-'Jul''13 Origin'!F11)*'Jul''13 Origin'!F15/100,0)</f>
        <v>0</v>
      </c>
      <c r="E34" s="37" t="s">
        <v>123</v>
      </c>
      <c r="F34" s="37" t="s">
        <v>123</v>
      </c>
    </row>
    <row r="35" spans="1:6" x14ac:dyDescent="0.15">
      <c r="A35" s="26" t="s">
        <v>90</v>
      </c>
      <c r="B35" s="37" t="s">
        <v>123</v>
      </c>
      <c r="C35" s="44">
        <f>IF($E5&gt;'Jul''13 Origin'!E9,'Jul''13 Origin'!E9*'Jul''13 Origin'!E16/100,'Bills Jul''13'!$E5*'Jul''13 Origin'!E16/100)</f>
        <v>61.38</v>
      </c>
      <c r="D35" s="37">
        <f>IF($E5&gt;'Jul''13 Origin'!F9,('Jul''13 Origin'!F9*'Jul''13 Origin'!F16/100),($E5*'Jul''13 Origin'!F16/100))</f>
        <v>75.239999999999995</v>
      </c>
      <c r="E35" s="37" t="s">
        <v>123</v>
      </c>
      <c r="F35" s="37" t="s">
        <v>123</v>
      </c>
    </row>
    <row r="36" spans="1:6" x14ac:dyDescent="0.15">
      <c r="A36" s="26" t="s">
        <v>1</v>
      </c>
      <c r="B36" s="37" t="s">
        <v>123</v>
      </c>
      <c r="C36" s="44">
        <v>0</v>
      </c>
      <c r="D36" s="37">
        <f>IF($E5&lt;'Jul''13 Origin'!F9,0,IF($E5&lt;='Jul''13 Origin'!F10,($E5-'Jul''13 Origin'!F9)*('Jul''13 Origin'!F17/100),('Jul''13 Origin'!F10-'Jul''13 Origin'!F9)*('Jul''13 Origin'!F17/100)))</f>
        <v>0</v>
      </c>
      <c r="E36" s="37" t="s">
        <v>123</v>
      </c>
      <c r="F36" s="37" t="s">
        <v>123</v>
      </c>
    </row>
    <row r="37" spans="1:6" x14ac:dyDescent="0.15">
      <c r="A37" s="26" t="s">
        <v>2</v>
      </c>
      <c r="B37" s="37" t="s">
        <v>123</v>
      </c>
      <c r="C37" s="44">
        <v>0</v>
      </c>
      <c r="D37" s="37">
        <f>IF($E5&lt;'Jul''13 Origin'!F10,0,IF($E5&lt;='Jul''13 Origin'!F11,($E5-'Jul''13 Origin'!F10)*('Jul''13 Origin'!F18/100),('Jul''13 Origin'!F11-'Jul''13 Origin'!F10)*('Jul''13 Origin'!F18/100)))</f>
        <v>0</v>
      </c>
      <c r="E37" s="37" t="s">
        <v>123</v>
      </c>
      <c r="F37" s="37" t="s">
        <v>123</v>
      </c>
    </row>
    <row r="38" spans="1:6" x14ac:dyDescent="0.15">
      <c r="A38" s="26" t="s">
        <v>203</v>
      </c>
      <c r="B38" s="37" t="s">
        <v>123</v>
      </c>
      <c r="C38" s="44">
        <f>IF($E5&gt;'Jul''13 Origin'!E9,($E5-'Jul''13 Origin'!E9)*'Jul''13 Origin'!E19/100,0)</f>
        <v>0</v>
      </c>
      <c r="D38" s="37">
        <f>IF(($E5&gt;'Jul''13 Origin'!F11),($E5-'Jul''13 Origin'!F11)*'Jul''13 Origin'!F19/100,0)</f>
        <v>0</v>
      </c>
      <c r="E38" s="37" t="s">
        <v>123</v>
      </c>
      <c r="F38" s="37" t="s">
        <v>123</v>
      </c>
    </row>
    <row r="39" spans="1:6" x14ac:dyDescent="0.15">
      <c r="A39" s="26" t="s">
        <v>119</v>
      </c>
      <c r="B39" s="37" t="s">
        <v>123</v>
      </c>
      <c r="C39" s="44">
        <f>'Jul''13 Origin'!E20*60/100</f>
        <v>29.455800000000004</v>
      </c>
      <c r="D39" s="44">
        <f>'Jul''13 Origin'!F20*60/100</f>
        <v>39.6</v>
      </c>
      <c r="E39" s="37" t="s">
        <v>123</v>
      </c>
      <c r="F39" s="37" t="s">
        <v>123</v>
      </c>
    </row>
    <row r="40" spans="1:6" x14ac:dyDescent="0.15">
      <c r="A40" s="26" t="s">
        <v>120</v>
      </c>
      <c r="B40" s="37" t="s">
        <v>123</v>
      </c>
      <c r="C40" s="37" t="s">
        <v>51</v>
      </c>
      <c r="D40" s="37" t="s">
        <v>51</v>
      </c>
      <c r="E40" s="37" t="s">
        <v>123</v>
      </c>
      <c r="F40" s="37" t="s">
        <v>123</v>
      </c>
    </row>
    <row r="41" spans="1:6" x14ac:dyDescent="0.15">
      <c r="A41" s="32" t="s">
        <v>68</v>
      </c>
      <c r="B41" s="38"/>
      <c r="C41" s="33">
        <f>(C31*2)+(C32*2)+(C33*2)+(C34*2)+(C35*4)+(C36*4)+(C37*4)+(C38*4)+(C39*6)</f>
        <v>552.40679999999998</v>
      </c>
      <c r="D41" s="61">
        <f>(D31*2)+(D32*2)+(D33*2)+(D34*2)+(D35*4)+(D36*4)+(D37*4)+(D38*4)+(D39*6)</f>
        <v>705.76</v>
      </c>
      <c r="E41" s="39"/>
      <c r="F41" s="31"/>
    </row>
    <row r="42" spans="1:6" x14ac:dyDescent="0.15">
      <c r="B42" s="44"/>
      <c r="C42" s="44"/>
      <c r="D42" s="44"/>
    </row>
    <row r="43" spans="1:6" x14ac:dyDescent="0.15">
      <c r="B43" s="44"/>
      <c r="C43" s="44"/>
      <c r="D43" s="44"/>
    </row>
    <row r="44" spans="1:6" x14ac:dyDescent="0.15">
      <c r="A44" s="29" t="s">
        <v>210</v>
      </c>
      <c r="B44" s="13" t="s">
        <v>204</v>
      </c>
      <c r="C44" s="13" t="s">
        <v>169</v>
      </c>
      <c r="D44" s="13" t="s">
        <v>124</v>
      </c>
      <c r="E44" s="13" t="s">
        <v>71</v>
      </c>
      <c r="F44" s="13" t="s">
        <v>305</v>
      </c>
    </row>
    <row r="45" spans="1:6" x14ac:dyDescent="0.15">
      <c r="A45" s="26" t="s">
        <v>75</v>
      </c>
      <c r="B45" s="37" t="s">
        <v>123</v>
      </c>
      <c r="C45" s="44">
        <f>E5*'Jul''13 Origin'!E30/100</f>
        <v>95.876000000000005</v>
      </c>
      <c r="D45" s="37">
        <f>IF($E5&gt;'Jul''13 Origin'!F27,('Jul''13 Origin'!F27*'Jul''13 Origin'!F30/100),($E5*'Jul''13 Origin'!F30/100))</f>
        <v>126.896</v>
      </c>
      <c r="E45" s="37" t="s">
        <v>123</v>
      </c>
      <c r="F45" s="37" t="s">
        <v>123</v>
      </c>
    </row>
    <row r="46" spans="1:6" x14ac:dyDescent="0.15">
      <c r="A46" s="26" t="s">
        <v>38</v>
      </c>
      <c r="B46" s="37" t="s">
        <v>123</v>
      </c>
      <c r="C46" s="44">
        <v>0</v>
      </c>
      <c r="D46" s="37">
        <f>IF($E5&lt;'Jul''13 Origin'!F27,0,IF($E5&lt;='Jul''13 Origin'!F28,($E5-'Jul''13 Origin'!F27)*('Jul''13 Origin'!F31/100),('Jul''13 Origin'!F28-'Jul''13 Origin'!F27)*('Jul''13 Origin'!F31/100)))</f>
        <v>0</v>
      </c>
      <c r="E46" s="37" t="s">
        <v>123</v>
      </c>
      <c r="F46" s="37" t="s">
        <v>123</v>
      </c>
    </row>
    <row r="47" spans="1:6" x14ac:dyDescent="0.15">
      <c r="A47" s="26" t="s">
        <v>113</v>
      </c>
      <c r="B47" s="37" t="s">
        <v>123</v>
      </c>
      <c r="C47" s="44">
        <v>0</v>
      </c>
      <c r="D47" s="37">
        <f>IF($E5&lt;'Jul''13 Origin'!F28,0,IF($E5&lt;='Jul''13 Origin'!F29,($E5-'Jul''13 Origin'!F28)*('Jul''13 Origin'!F32/100),('Jul''13 Origin'!F29-'Jul''13 Origin'!F28)*('Jul''13 Origin'!F32/100)))</f>
        <v>0</v>
      </c>
      <c r="E47" s="37" t="s">
        <v>123</v>
      </c>
      <c r="F47" s="37" t="s">
        <v>123</v>
      </c>
    </row>
    <row r="48" spans="1:6" x14ac:dyDescent="0.15">
      <c r="A48" s="26" t="s">
        <v>76</v>
      </c>
      <c r="B48" s="37" t="s">
        <v>123</v>
      </c>
      <c r="C48" s="44">
        <v>0</v>
      </c>
      <c r="D48" s="37">
        <f>IF(($E5&gt;'Jul''13 Origin'!F29),($E5-'Jul''13 Origin'!F29)*'Jul''13 Origin'!F33/100,0)</f>
        <v>0</v>
      </c>
      <c r="E48" s="37" t="s">
        <v>123</v>
      </c>
      <c r="F48" s="37" t="s">
        <v>123</v>
      </c>
    </row>
    <row r="49" spans="1:6" x14ac:dyDescent="0.15">
      <c r="A49" s="26" t="s">
        <v>90</v>
      </c>
      <c r="B49" s="37" t="s">
        <v>123</v>
      </c>
      <c r="C49" s="44">
        <v>0</v>
      </c>
      <c r="D49" s="37">
        <f>IF($E5&gt;'Jul''13 Origin'!F27,('Jul''13 Origin'!F27*'Jul''13 Origin'!F34/100),($E5*'Jul''13 Origin'!F34/100))</f>
        <v>124.63</v>
      </c>
      <c r="E49" s="37" t="s">
        <v>123</v>
      </c>
      <c r="F49" s="37" t="s">
        <v>123</v>
      </c>
    </row>
    <row r="50" spans="1:6" x14ac:dyDescent="0.15">
      <c r="A50" s="26" t="s">
        <v>1</v>
      </c>
      <c r="B50" s="37" t="s">
        <v>123</v>
      </c>
      <c r="C50" s="44">
        <v>0</v>
      </c>
      <c r="D50" s="37">
        <f>IF($E5&lt;'Jul''13 Origin'!F27,0,IF($E5&lt;='Jul''13 Origin'!F28,($E5-'Jul''13 Origin'!F27)*('Jul''13 Origin'!F35/100),('Jul''13 Origin'!F28-'Jul''13 Origin'!F27)*('Jul''13 Origin'!F35/100)))</f>
        <v>0</v>
      </c>
      <c r="E50" s="37" t="s">
        <v>123</v>
      </c>
      <c r="F50" s="37" t="s">
        <v>123</v>
      </c>
    </row>
    <row r="51" spans="1:6" x14ac:dyDescent="0.15">
      <c r="A51" s="26" t="s">
        <v>2</v>
      </c>
      <c r="B51" s="37" t="s">
        <v>123</v>
      </c>
      <c r="C51" s="44">
        <v>0</v>
      </c>
      <c r="D51" s="37">
        <f>IF($E5&lt;'Jul''13 Origin'!F28,0,IF($E5&lt;='Jul''13 Origin'!F29,($E5-'Jul''13 Origin'!F28)*('Jul''13 Origin'!F36/100),('Jul''13 Origin'!F29-'Jul''13 Origin'!F28)*('Jul''13 Origin'!F36/100)))</f>
        <v>0</v>
      </c>
      <c r="E51" s="37" t="s">
        <v>123</v>
      </c>
      <c r="F51" s="37" t="s">
        <v>123</v>
      </c>
    </row>
    <row r="52" spans="1:6" x14ac:dyDescent="0.15">
      <c r="A52" s="26" t="s">
        <v>203</v>
      </c>
      <c r="B52" s="37" t="s">
        <v>123</v>
      </c>
      <c r="C52" s="44">
        <v>0</v>
      </c>
      <c r="D52" s="37">
        <f>IF(($E5&gt;'Jul''13 Origin'!F29),($E5-'Jul''13 Origin'!F29)*'Jul''13 Origin'!F37/100,0)</f>
        <v>0</v>
      </c>
      <c r="E52" s="37" t="s">
        <v>123</v>
      </c>
      <c r="F52" s="37" t="s">
        <v>123</v>
      </c>
    </row>
    <row r="53" spans="1:6" x14ac:dyDescent="0.15">
      <c r="A53" s="26" t="s">
        <v>119</v>
      </c>
      <c r="B53" s="37" t="s">
        <v>123</v>
      </c>
      <c r="C53" s="44">
        <f>'Jul''13 Origin'!E38*60/100</f>
        <v>33.363</v>
      </c>
      <c r="D53" s="44">
        <f>'Jul''13 Origin'!F38*60/100</f>
        <v>36.709200000000003</v>
      </c>
      <c r="E53" s="37" t="s">
        <v>123</v>
      </c>
      <c r="F53" s="37" t="s">
        <v>123</v>
      </c>
    </row>
    <row r="54" spans="1:6" x14ac:dyDescent="0.15">
      <c r="A54" s="26" t="s">
        <v>120</v>
      </c>
      <c r="B54" s="37" t="s">
        <v>123</v>
      </c>
      <c r="C54" s="44">
        <f>SUM(C45:C53)</f>
        <v>129.239</v>
      </c>
      <c r="D54" s="37" t="s">
        <v>96</v>
      </c>
      <c r="E54" s="37" t="s">
        <v>123</v>
      </c>
      <c r="F54" s="37" t="s">
        <v>123</v>
      </c>
    </row>
    <row r="55" spans="1:6" x14ac:dyDescent="0.15">
      <c r="A55" s="32" t="s">
        <v>68</v>
      </c>
      <c r="B55" s="33"/>
      <c r="C55" s="33">
        <f>C54*6</f>
        <v>775.43399999999997</v>
      </c>
      <c r="D55" s="33">
        <f>(D45*2)+(D46*2)+(D47*2)+(D48*2)+(D49*4)+(D50*4)+(D51*4)+(D52*4)+(D53*6)</f>
        <v>972.56719999999996</v>
      </c>
      <c r="E55" s="39"/>
      <c r="F55" s="31"/>
    </row>
    <row r="57" spans="1:6" x14ac:dyDescent="0.15">
      <c r="A57" s="31"/>
      <c r="B57" s="31"/>
      <c r="C57" s="31"/>
      <c r="D57" s="31"/>
      <c r="E57" s="31"/>
      <c r="F57" s="31"/>
    </row>
    <row r="58" spans="1:6" x14ac:dyDescent="0.15">
      <c r="A58" s="29" t="s">
        <v>171</v>
      </c>
      <c r="B58" s="13" t="s">
        <v>204</v>
      </c>
      <c r="C58" s="13" t="s">
        <v>169</v>
      </c>
      <c r="D58" s="13" t="s">
        <v>124</v>
      </c>
      <c r="E58" s="13" t="s">
        <v>71</v>
      </c>
      <c r="F58" s="13" t="s">
        <v>305</v>
      </c>
    </row>
    <row r="59" spans="1:6" x14ac:dyDescent="0.15">
      <c r="A59" s="26" t="s">
        <v>144</v>
      </c>
      <c r="B59" s="17" t="s">
        <v>160</v>
      </c>
      <c r="C59" s="18" t="s">
        <v>246</v>
      </c>
      <c r="D59" s="18" t="s">
        <v>228</v>
      </c>
      <c r="E59" s="18" t="s">
        <v>165</v>
      </c>
      <c r="F59" s="18" t="s">
        <v>306</v>
      </c>
    </row>
    <row r="60" spans="1:6" x14ac:dyDescent="0.15">
      <c r="A60" s="26" t="s">
        <v>174</v>
      </c>
      <c r="B60" s="18" t="s">
        <v>343</v>
      </c>
      <c r="C60" s="18" t="s">
        <v>176</v>
      </c>
      <c r="D60" s="18" t="s">
        <v>195</v>
      </c>
      <c r="E60" s="18" t="s">
        <v>343</v>
      </c>
      <c r="F60" s="18" t="s">
        <v>195</v>
      </c>
    </row>
    <row r="61" spans="1:6" x14ac:dyDescent="0.15">
      <c r="A61" s="26" t="s">
        <v>394</v>
      </c>
      <c r="B61" s="18" t="s">
        <v>273</v>
      </c>
      <c r="C61" s="19">
        <v>70</v>
      </c>
      <c r="D61" s="18" t="s">
        <v>196</v>
      </c>
      <c r="E61" s="26" t="s">
        <v>166</v>
      </c>
      <c r="F61" s="18" t="s">
        <v>218</v>
      </c>
    </row>
    <row r="62" spans="1:6" x14ac:dyDescent="0.15">
      <c r="A62" s="26" t="s">
        <v>177</v>
      </c>
      <c r="B62" s="18" t="s">
        <v>245</v>
      </c>
      <c r="C62" s="18" t="s">
        <v>133</v>
      </c>
      <c r="D62" s="18" t="s">
        <v>227</v>
      </c>
      <c r="E62" s="26" t="s">
        <v>72</v>
      </c>
      <c r="F62" s="17" t="s">
        <v>217</v>
      </c>
    </row>
    <row r="63" spans="1:6" x14ac:dyDescent="0.15">
      <c r="A63" s="26" t="s">
        <v>379</v>
      </c>
      <c r="B63" s="20">
        <v>13.12</v>
      </c>
      <c r="C63" s="19">
        <v>12</v>
      </c>
      <c r="D63" s="19" t="s">
        <v>247</v>
      </c>
      <c r="E63" s="19" t="s">
        <v>272</v>
      </c>
      <c r="F63" s="19">
        <v>10</v>
      </c>
    </row>
    <row r="64" spans="1:6" x14ac:dyDescent="0.15">
      <c r="A64" s="49" t="s">
        <v>328</v>
      </c>
      <c r="B64" s="50" t="s">
        <v>192</v>
      </c>
      <c r="C64" s="19" t="s">
        <v>134</v>
      </c>
      <c r="D64" s="26" t="s">
        <v>136</v>
      </c>
      <c r="E64" s="18" t="s">
        <v>224</v>
      </c>
      <c r="F64" s="18" t="s">
        <v>224</v>
      </c>
    </row>
    <row r="65" spans="1:11" x14ac:dyDescent="0.15">
      <c r="A65" s="57"/>
      <c r="B65" s="57"/>
      <c r="C65" s="57"/>
      <c r="D65" s="57"/>
      <c r="E65" s="57"/>
      <c r="F65" s="58"/>
      <c r="G65" s="58"/>
      <c r="H65" s="58"/>
      <c r="I65" s="58"/>
      <c r="J65" s="58"/>
      <c r="K65" s="58"/>
    </row>
  </sheetData>
  <sheetProtection algorithmName="SHA-512" hashValue="4uLP/yphtyTpf2G/KQtjJeECVdMqqp4PhxLnwpwbG0tPuCWvplLI+5oLQTJDqnA0DU9GDH2zVh0NzOzKseVBPQ==" saltValue="LxZv3JJt/EtDKdSeWXTimw==" spinCount="100000" sheet="1" objects="1" scenarios="1"/>
  <phoneticPr fontId="11" type="noConversion"/>
  <pageMargins left="0.75" right="0.75" top="1" bottom="1" header="0.5" footer="0.5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L55"/>
  <sheetViews>
    <sheetView workbookViewId="0">
      <selection activeCell="D34" sqref="D34"/>
    </sheetView>
  </sheetViews>
  <sheetFormatPr baseColWidth="10" defaultRowHeight="13" x14ac:dyDescent="0.15"/>
  <cols>
    <col min="1" max="1" width="32.5" style="26" customWidth="1"/>
    <col min="2" max="6" width="10" style="26" customWidth="1"/>
    <col min="7" max="7" width="10.5" style="26" customWidth="1"/>
    <col min="8" max="9" width="10" style="26" customWidth="1"/>
    <col min="10" max="10" width="10.83203125" style="26" customWidth="1"/>
    <col min="11" max="11" width="12.83203125" style="26" customWidth="1"/>
    <col min="12" max="12" width="11.5" style="26" customWidth="1"/>
    <col min="13" max="13" width="11.6640625" style="26" customWidth="1"/>
    <col min="14" max="16384" width="10.83203125" style="26"/>
  </cols>
  <sheetData>
    <row r="1" spans="1:12" x14ac:dyDescent="0.15">
      <c r="A1" s="25" t="s">
        <v>117</v>
      </c>
    </row>
    <row r="2" spans="1:12" x14ac:dyDescent="0.1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12" x14ac:dyDescent="0.15">
      <c r="A3" s="28" t="s">
        <v>235</v>
      </c>
    </row>
    <row r="5" spans="1:12" x14ac:dyDescent="0.15">
      <c r="A5" s="29" t="s">
        <v>28</v>
      </c>
      <c r="B5" s="29" t="s">
        <v>662</v>
      </c>
      <c r="E5" s="47">
        <v>4000</v>
      </c>
    </row>
    <row r="6" spans="1:12" x14ac:dyDescent="0.15">
      <c r="B6" s="30" t="s">
        <v>184</v>
      </c>
      <c r="C6" s="30"/>
      <c r="D6" s="30"/>
      <c r="E6" s="30"/>
      <c r="F6" s="30"/>
      <c r="G6" s="30"/>
      <c r="I6" s="30"/>
      <c r="J6" s="30"/>
      <c r="K6" s="30"/>
      <c r="L6" s="30"/>
    </row>
    <row r="8" spans="1:12" x14ac:dyDescent="0.15">
      <c r="A8" s="29" t="s">
        <v>135</v>
      </c>
      <c r="B8" s="13" t="s">
        <v>204</v>
      </c>
      <c r="C8" s="13" t="s">
        <v>169</v>
      </c>
      <c r="D8" s="13" t="s">
        <v>305</v>
      </c>
      <c r="E8" s="13" t="s">
        <v>124</v>
      </c>
      <c r="F8" s="13" t="s">
        <v>193</v>
      </c>
      <c r="G8" s="13" t="s">
        <v>71</v>
      </c>
    </row>
    <row r="9" spans="1:12" x14ac:dyDescent="0.15">
      <c r="A9" s="26" t="s">
        <v>237</v>
      </c>
      <c r="B9" s="44">
        <f>IF($E5&gt;='Jul''12 AGL'!E7,('Jul''12 AGL'!E7*'Jul''12 AGL'!E11/100),($E5*'Jul''12 AGL'!E11/100))</f>
        <v>81.592500000000001</v>
      </c>
      <c r="C9" s="44">
        <f>IF($E5&gt;='Jul''12 AGL'!F7,('Jul''12 AGL'!F7*'Jul''12 AGL'!F11/100),($E5*'Jul''12 AGL'!F11/100))</f>
        <v>81.592500000000001</v>
      </c>
      <c r="D9" s="44">
        <f>IF($E5&gt;='Jul''12 AGL'!G7,('Jul''12 AGL'!G7*'Jul''12 AGL'!G11/100),($E5*'Jul''12 AGL'!G11/100))</f>
        <v>84</v>
      </c>
      <c r="E9" s="44">
        <f>IF($E5&gt;='Jul''12 AGL'!H7,('Jul''12 AGL'!H7*'Jul''12 AGL'!H11/100),($E5*'Jul''12 AGL'!H11/100))</f>
        <v>81.592500000000001</v>
      </c>
      <c r="F9" s="44">
        <f>IF($E5&gt;='Jul''12 AGL'!I7,('Jul''12 AGL'!I7*'Jul''12 AGL'!I11/100),($E5*'Jul''12 AGL'!I11/100))</f>
        <v>125.80370000000001</v>
      </c>
      <c r="G9" s="44">
        <f>IF($E5&gt;='Jul''12 AGL'!J7,('Jul''12 AGL'!J7*'Jul''12 AGL'!J11/100),($E5*'Jul''12 AGL'!J11/100))</f>
        <v>81.592500000000001</v>
      </c>
    </row>
    <row r="10" spans="1:12" x14ac:dyDescent="0.15">
      <c r="A10" s="26" t="s">
        <v>167</v>
      </c>
      <c r="B10" s="44">
        <f>IF($E5&lt;'Jul''12 AGL'!E7,0,IF($E5&lt;='Jul''12 AGL'!E8,($E5-'Jul''12 AGL'!E7)*('Jul''12 AGL'!E12/100),('Jul''12 AGL'!E8-'Jul''12 AGL'!E7)*('Jul''12 AGL'!E12/100)))</f>
        <v>29.007000000000001</v>
      </c>
      <c r="C10" s="44">
        <f>IF($E5&lt;'Jul''12 AGL'!F7,0,IF($E5&lt;='Jul''12 AGL'!F8,($E5-'Jul''12 AGL'!F7)*('Jul''12 AGL'!F12/100),('Jul''12 AGL'!F8-'Jul''12 AGL'!F7)*('Jul''12 AGL'!F12/100)))</f>
        <v>29.007000000000001</v>
      </c>
      <c r="D10" s="44">
        <f>IF($E5&lt;'Jul''12 AGL'!G7,0,IF($E5&lt;='Jul''12 AGL'!G8,($E5-'Jul''12 AGL'!G7)*('Jul''12 AGL'!G12/100),('Jul''12 AGL'!G8-'Jul''12 AGL'!G7)*('Jul''12 AGL'!G12/100)))</f>
        <v>29.85</v>
      </c>
      <c r="E10" s="44">
        <f>IF($E5&lt;'Jul''12 AGL'!H7,0,IF($E5&lt;='Jul''12 AGL'!H8,($E5-'Jul''12 AGL'!H7)*('Jul''12 AGL'!H12/100),('Jul''12 AGL'!H8-'Jul''12 AGL'!H7)*('Jul''12 AGL'!H12/100)))</f>
        <v>29.007000000000001</v>
      </c>
      <c r="F10" s="44">
        <v>0</v>
      </c>
      <c r="G10" s="44">
        <f>IF($E5&lt;'Jul''12 AGL'!J7,0,IF($E5&lt;='Jul''12 AGL'!J8,($E5-'Jul''12 AGL'!J7)*('Jul''12 AGL'!J12/100),('Jul''12 AGL'!J8-'Jul''12 AGL'!J7)*('Jul''12 AGL'!J12/100)))</f>
        <v>29.007000000000001</v>
      </c>
    </row>
    <row r="11" spans="1:12" x14ac:dyDescent="0.15">
      <c r="A11" s="26" t="s">
        <v>207</v>
      </c>
      <c r="B11" s="44">
        <f>IF($E5&lt;'Jul''12 AGL'!E8,0,IF($E5&lt;='Jul''12 AGL'!E9,($E5-'Jul''12 AGL'!E8)*('Jul''12 AGL'!E13/100),('Jul''12 AGL'!E9-'Jul''12 AGL'!E8)*('Jul''12 AGL'!E13/100)))</f>
        <v>0</v>
      </c>
      <c r="C11" s="44">
        <f>IF($E5&lt;'Jul''12 AGL'!F8,0,IF($E5&lt;='Jul''12 AGL'!F9,($E5-'Jul''12 AGL'!F8)*('Jul''12 AGL'!F13/100),('Jul''12 AGL'!F9-'Jul''12 AGL'!F8)*('Jul''12 AGL'!F13/100)))</f>
        <v>0</v>
      </c>
      <c r="D11" s="44">
        <f>IF($E5&lt;'Jul''12 AGL'!G8,0,IF($E5&lt;='Jul''12 AGL'!G9,($E5-'Jul''12 AGL'!G8)*('Jul''12 AGL'!G13/100),('Jul''12 AGL'!G9-'Jul''12 AGL'!G8)*('Jul''12 AGL'!G13/100)))</f>
        <v>0</v>
      </c>
      <c r="E11" s="44">
        <f>IF($E5&lt;'Jul''12 AGL'!H8,0,IF($E5&lt;='Jul''12 AGL'!H9,($E5-'Jul''12 AGL'!H8)*('Jul''12 AGL'!H13/100),('Jul''12 AGL'!H9-'Jul''12 AGL'!H8)*('Jul''12 AGL'!H13/100)))</f>
        <v>0</v>
      </c>
      <c r="F11" s="44">
        <v>0</v>
      </c>
      <c r="G11" s="44">
        <f>IF($E5&lt;'Jul''12 AGL'!J8,0,IF($E5&lt;='Jul''12 AGL'!J9,($E5-'Jul''12 AGL'!J8)*('Jul''12 AGL'!J13/100),('Jul''12 AGL'!J9-'Jul''12 AGL'!J8)*('Jul''12 AGL'!J13/100)))</f>
        <v>0</v>
      </c>
    </row>
    <row r="12" spans="1:12" x14ac:dyDescent="0.15">
      <c r="A12" s="26" t="s">
        <v>238</v>
      </c>
      <c r="B12" s="44">
        <f>IF($E5&lt;'Jul''12 AGL'!E9,0,IF($E5&lt;='Jul''12 AGL'!E10,($E5-'Jul''12 AGL'!E9)*('Jul''12 AGL'!E14/100),('Jul''12 AGL'!E10-'Jul''12 AGL'!E9)*('Jul''12 AGL'!E14/100)))</f>
        <v>0</v>
      </c>
      <c r="C12" s="44">
        <f>IF($E5&lt;'Jul''12 AGL'!F9,0,IF($E5&lt;='Jul''12 AGL'!F10,($E5-'Jul''12 AGL'!F9)*('Jul''12 AGL'!F14/100),('Jul''12 AGL'!F10-'Jul''12 AGL'!F9)*('Jul''12 AGL'!F14/100)))</f>
        <v>0</v>
      </c>
      <c r="D12" s="44">
        <f>IF($E5&lt;'Jul''12 AGL'!G9,0,IF($E5&lt;='Jul''12 AGL'!G10,($E5-'Jul''12 AGL'!G9)*('Jul''12 AGL'!G14/100),('Jul''12 AGL'!G10-'Jul''12 AGL'!G9)*('Jul''12 AGL'!G14/100)))</f>
        <v>0</v>
      </c>
      <c r="E12" s="44">
        <f>IF($E5&lt;'Jul''12 AGL'!H9,0,IF($E5&lt;='Jul''12 AGL'!H10,($E5-'Jul''12 AGL'!H9)*('Jul''12 AGL'!H14/100),('Jul''12 AGL'!H10-'Jul''12 AGL'!H9)*('Jul''12 AGL'!H14/100)))</f>
        <v>0</v>
      </c>
      <c r="F12" s="44">
        <v>0</v>
      </c>
      <c r="G12" s="44">
        <f>IF($E5&lt;'Jul''12 AGL'!J9,0,IF($E5&lt;='Jul''12 AGL'!J10,($E5-'Jul''12 AGL'!J9)*('Jul''12 AGL'!J14/100),('Jul''12 AGL'!J10-'Jul''12 AGL'!J9)*('Jul''12 AGL'!J14/100)))</f>
        <v>0</v>
      </c>
    </row>
    <row r="13" spans="1:12" x14ac:dyDescent="0.15">
      <c r="A13" s="26" t="s">
        <v>280</v>
      </c>
      <c r="B13" s="44">
        <f>IF(($E5&gt;'Jul''12 AGL'!E10),($E5-'Jul''12 AGL'!E10)*'Jul''12 AGL'!E15/100,0)</f>
        <v>0</v>
      </c>
      <c r="C13" s="44">
        <f>IF(($E5&gt;'Jul''12 AGL'!F10),($E5-'Jul''12 AGL'!F10)*'Jul''12 AGL'!F15/100,0)</f>
        <v>0</v>
      </c>
      <c r="D13" s="44">
        <f>IF(($E5&gt;'Jul''12 AGL'!G10),($E5-'Jul''12 AGL'!G10)*'Jul''12 AGL'!G15/100,0)</f>
        <v>0</v>
      </c>
      <c r="E13" s="44">
        <f>IF(($E5&gt;'Jul''12 AGL'!H10),($E5-'Jul''12 AGL'!H10)*'Jul''12 AGL'!H15/100,0)</f>
        <v>0</v>
      </c>
      <c r="F13" s="44">
        <f>IF(($E5&gt;'Jul''12 AGL'!I7),($E5-'Jul''12 AGL'!I7)*'Jul''12 AGL'!I15/100,0)</f>
        <v>5.6133000000000006</v>
      </c>
      <c r="G13" s="44">
        <f>IF(($E5&gt;'Jul''12 AGL'!J10),($E5-'Jul''12 AGL'!J10)*'Jul''12 AGL'!J15/100,0)</f>
        <v>0</v>
      </c>
    </row>
    <row r="14" spans="1:12" x14ac:dyDescent="0.15">
      <c r="A14" s="26" t="s">
        <v>119</v>
      </c>
      <c r="B14" s="44">
        <f>'Jul''12 AGL'!E16*60/100</f>
        <v>29.237999999999996</v>
      </c>
      <c r="C14" s="44">
        <f>'Jul''12 AGL'!F16*60/100</f>
        <v>29.237999999999996</v>
      </c>
      <c r="D14" s="44">
        <f>'Jul''12 AGL'!G16*60/100</f>
        <v>29.237999999999996</v>
      </c>
      <c r="E14" s="44">
        <f>'Jul''12 AGL'!H16*60/100</f>
        <v>29.237999999999996</v>
      </c>
      <c r="F14" s="44">
        <f>'Jul''12 AGL'!I16*60/100</f>
        <v>32.340000000000003</v>
      </c>
      <c r="G14" s="44">
        <f>'Jul''12 AGL'!J16*60/100</f>
        <v>29.237999999999996</v>
      </c>
    </row>
    <row r="15" spans="1:12" x14ac:dyDescent="0.15">
      <c r="A15" s="26" t="s">
        <v>120</v>
      </c>
      <c r="B15" s="44">
        <f>SUM(B9:B14)</f>
        <v>139.83750000000001</v>
      </c>
      <c r="C15" s="44">
        <f t="shared" ref="C15" si="0">SUM(C9:C14)</f>
        <v>139.83750000000001</v>
      </c>
      <c r="D15" s="44">
        <f t="shared" ref="D15:E15" si="1">SUM(D9:D14)</f>
        <v>143.08799999999999</v>
      </c>
      <c r="E15" s="44">
        <f t="shared" si="1"/>
        <v>139.83750000000001</v>
      </c>
      <c r="F15" s="44">
        <f t="shared" ref="F15" si="2">SUM(F9:F14)</f>
        <v>163.75700000000001</v>
      </c>
      <c r="G15" s="44">
        <f>SUM(G9:G14)</f>
        <v>139.83750000000001</v>
      </c>
    </row>
    <row r="16" spans="1:12" x14ac:dyDescent="0.15">
      <c r="A16" s="32" t="s">
        <v>68</v>
      </c>
      <c r="B16" s="33">
        <f>B15*6</f>
        <v>839.02500000000009</v>
      </c>
      <c r="C16" s="33">
        <f t="shared" ref="C16:G16" si="3">C15*6</f>
        <v>839.02500000000009</v>
      </c>
      <c r="D16" s="33">
        <f t="shared" si="3"/>
        <v>858.52800000000002</v>
      </c>
      <c r="E16" s="33">
        <f t="shared" si="3"/>
        <v>839.02500000000009</v>
      </c>
      <c r="F16" s="33">
        <f t="shared" si="3"/>
        <v>982.54200000000003</v>
      </c>
      <c r="G16" s="33">
        <f t="shared" si="3"/>
        <v>839.02500000000009</v>
      </c>
    </row>
    <row r="17" spans="1:11" x14ac:dyDescent="0.15">
      <c r="A17" s="28"/>
      <c r="B17" s="35"/>
      <c r="C17" s="35"/>
      <c r="D17" s="35"/>
    </row>
    <row r="18" spans="1:11" x14ac:dyDescent="0.15">
      <c r="A18" s="28"/>
      <c r="B18" s="35"/>
      <c r="C18" s="35"/>
      <c r="D18" s="35"/>
    </row>
    <row r="19" spans="1:11" x14ac:dyDescent="0.15">
      <c r="A19" s="29" t="s">
        <v>70</v>
      </c>
      <c r="B19" s="13" t="s">
        <v>204</v>
      </c>
      <c r="C19" s="13" t="s">
        <v>169</v>
      </c>
      <c r="D19" s="13" t="s">
        <v>305</v>
      </c>
      <c r="E19" s="13" t="s">
        <v>124</v>
      </c>
      <c r="F19" s="13" t="s">
        <v>193</v>
      </c>
      <c r="G19" s="13" t="s">
        <v>71</v>
      </c>
      <c r="I19" s="30"/>
      <c r="J19" s="30"/>
      <c r="K19" s="30"/>
    </row>
    <row r="20" spans="1:11" x14ac:dyDescent="0.15">
      <c r="A20" s="26" t="s">
        <v>237</v>
      </c>
      <c r="B20" s="37" t="s">
        <v>51</v>
      </c>
      <c r="C20" s="55">
        <f>IF($E5&gt;='Jul''12 Actew'!E7,('Jul''12 Actew'!E7*'Jul''12 Actew'!E11/100),($E5*'Jul''12 Actew'!E11/100))</f>
        <v>81.592500000000001</v>
      </c>
      <c r="D20" s="37" t="s">
        <v>51</v>
      </c>
      <c r="E20" s="37" t="s">
        <v>51</v>
      </c>
      <c r="F20" s="55">
        <f>IF($E5&gt;='Jul''12 Actew'!F7,('Jul''12 Actew'!F7*'Jul''12 Actew'!F11/100),($E5*'Jul''12 Actew'!F11/100))</f>
        <v>101.58081999999999</v>
      </c>
      <c r="G20" s="37" t="s">
        <v>51</v>
      </c>
      <c r="I20" s="30"/>
      <c r="J20" s="30"/>
      <c r="K20" s="30"/>
    </row>
    <row r="21" spans="1:11" x14ac:dyDescent="0.15">
      <c r="A21" s="26" t="s">
        <v>167</v>
      </c>
      <c r="B21" s="37" t="s">
        <v>51</v>
      </c>
      <c r="C21" s="55">
        <f>IF($E5&lt;'Jul''12 Actew'!E7,0,IF($E5&lt;='Jul''12 Actew'!E8,($E5-'Jul''12 Actew'!E7)*('Jul''12 Actew'!E12/100),('Jul''12 Actew'!E8-'Jul''12 Actew'!E7)*('Jul''12 Actew'!E12/100)))</f>
        <v>29.007000000000001</v>
      </c>
      <c r="D21" s="37" t="s">
        <v>51</v>
      </c>
      <c r="E21" s="37" t="s">
        <v>51</v>
      </c>
      <c r="F21" s="55">
        <v>0</v>
      </c>
      <c r="G21" s="37" t="s">
        <v>51</v>
      </c>
      <c r="I21" s="30"/>
      <c r="J21" s="30"/>
      <c r="K21" s="30"/>
    </row>
    <row r="22" spans="1:11" x14ac:dyDescent="0.15">
      <c r="A22" s="26" t="s">
        <v>207</v>
      </c>
      <c r="B22" s="37" t="s">
        <v>51</v>
      </c>
      <c r="C22" s="55">
        <f>IF($E5&lt;'Jul''12 Actew'!E8,0,IF($E5&lt;='Jul''12 Actew'!E9,($E5-'Jul''12 Actew'!E8)*('Jul''12 Actew'!E13/100),('Jul''12 Actew'!E9-'Jul''12 Actew'!E8)*('Jul''12 Actew'!E13/100)))</f>
        <v>0</v>
      </c>
      <c r="D22" s="37" t="s">
        <v>51</v>
      </c>
      <c r="E22" s="37" t="s">
        <v>51</v>
      </c>
      <c r="F22" s="55">
        <v>0</v>
      </c>
      <c r="G22" s="37" t="s">
        <v>51</v>
      </c>
      <c r="I22" s="30"/>
      <c r="J22" s="30"/>
      <c r="K22" s="30"/>
    </row>
    <row r="23" spans="1:11" x14ac:dyDescent="0.15">
      <c r="A23" s="26" t="s">
        <v>238</v>
      </c>
      <c r="B23" s="37" t="s">
        <v>51</v>
      </c>
      <c r="C23" s="55">
        <f>IF($E5&lt;'Jul''12 Actew'!E9,0,IF($E5&lt;='Jul''12 Actew'!E10,($E5-'Jul''12 Actew'!E9)*('Jul''12 Actew'!E14/100),('Jul''12 Actew'!E10-'Jul''12 Actew'!E9)*('Jul''12 Actew'!E14/100)))</f>
        <v>0</v>
      </c>
      <c r="D23" s="37" t="s">
        <v>51</v>
      </c>
      <c r="E23" s="37" t="s">
        <v>51</v>
      </c>
      <c r="F23" s="55">
        <v>0</v>
      </c>
      <c r="G23" s="37" t="s">
        <v>51</v>
      </c>
      <c r="I23" s="30"/>
      <c r="J23" s="30"/>
      <c r="K23" s="30"/>
    </row>
    <row r="24" spans="1:11" x14ac:dyDescent="0.15">
      <c r="A24" s="26" t="s">
        <v>280</v>
      </c>
      <c r="B24" s="37" t="s">
        <v>51</v>
      </c>
      <c r="C24" s="55">
        <f>IF(($E5&gt;'Jul''12 Actew'!E10),($E5-'Jul''12 Actew'!E10)*'Jul''12 Actew'!E15/100,0)</f>
        <v>0</v>
      </c>
      <c r="D24" s="37" t="s">
        <v>51</v>
      </c>
      <c r="E24" s="37" t="s">
        <v>51</v>
      </c>
      <c r="F24" s="55">
        <f>IF(($E5&gt;'Jul''12 Actew'!F7),($E5-'Jul''12 Actew'!F7)*'Jul''12 Actew'!F15/100,0)</f>
        <v>7.9461799999999991</v>
      </c>
      <c r="G24" s="37" t="s">
        <v>51</v>
      </c>
      <c r="I24" s="30"/>
      <c r="J24" s="30"/>
      <c r="K24" s="30"/>
    </row>
    <row r="25" spans="1:11" x14ac:dyDescent="0.15">
      <c r="A25" s="26" t="s">
        <v>119</v>
      </c>
      <c r="B25" s="37" t="s">
        <v>51</v>
      </c>
      <c r="C25" s="55">
        <f>'Jul''12 Actew'!E16*60/100</f>
        <v>29.237999999999996</v>
      </c>
      <c r="D25" s="37" t="s">
        <v>51</v>
      </c>
      <c r="E25" s="37" t="s">
        <v>51</v>
      </c>
      <c r="F25" s="55">
        <f>'Jul''12 Actew'!F16*60/100</f>
        <v>40.92</v>
      </c>
      <c r="G25" s="37" t="s">
        <v>51</v>
      </c>
      <c r="I25" s="30"/>
      <c r="J25" s="30"/>
      <c r="K25" s="30"/>
    </row>
    <row r="26" spans="1:11" x14ac:dyDescent="0.15">
      <c r="A26" s="26" t="s">
        <v>120</v>
      </c>
      <c r="B26" s="37" t="s">
        <v>51</v>
      </c>
      <c r="C26" s="55">
        <f>SUM(C20:C25)</f>
        <v>139.83750000000001</v>
      </c>
      <c r="D26" s="37" t="s">
        <v>51</v>
      </c>
      <c r="E26" s="37" t="s">
        <v>51</v>
      </c>
      <c r="F26" s="55">
        <f>SUM(F20:F25)</f>
        <v>150.447</v>
      </c>
      <c r="G26" s="37" t="s">
        <v>51</v>
      </c>
    </row>
    <row r="27" spans="1:11" x14ac:dyDescent="0.15">
      <c r="A27" s="32" t="s">
        <v>68</v>
      </c>
      <c r="B27" s="56"/>
      <c r="C27" s="56">
        <f>C26*6</f>
        <v>839.02500000000009</v>
      </c>
      <c r="D27" s="56"/>
      <c r="E27" s="56"/>
      <c r="F27" s="56">
        <f>F26*6</f>
        <v>902.68200000000002</v>
      </c>
      <c r="G27" s="31"/>
    </row>
    <row r="28" spans="1:11" x14ac:dyDescent="0.15">
      <c r="A28" s="28"/>
      <c r="B28" s="44"/>
      <c r="C28" s="44"/>
      <c r="D28" s="44"/>
    </row>
    <row r="29" spans="1:11" x14ac:dyDescent="0.15">
      <c r="A29" s="28"/>
      <c r="B29" s="44"/>
      <c r="C29" s="44"/>
      <c r="D29" s="44"/>
    </row>
    <row r="30" spans="1:11" x14ac:dyDescent="0.15">
      <c r="A30" s="29" t="s">
        <v>131</v>
      </c>
      <c r="B30" s="13" t="s">
        <v>204</v>
      </c>
      <c r="C30" s="13" t="s">
        <v>169</v>
      </c>
      <c r="D30" s="13" t="s">
        <v>305</v>
      </c>
      <c r="E30" s="13" t="s">
        <v>124</v>
      </c>
      <c r="F30" s="13" t="s">
        <v>193</v>
      </c>
      <c r="G30" s="13" t="s">
        <v>71</v>
      </c>
    </row>
    <row r="31" spans="1:11" x14ac:dyDescent="0.15">
      <c r="A31" s="26" t="s">
        <v>75</v>
      </c>
      <c r="B31" s="37" t="s">
        <v>51</v>
      </c>
      <c r="C31" s="44">
        <f>IF($E5&gt;'Jul''12 Origin'!E9,('Jul''12 Origin'!E9*'Jul''12 Origin'!E10/100),('Bills Jul''12'!$E5*'Jul''12 Origin'!E10/100))</f>
        <v>61.863999999999997</v>
      </c>
      <c r="D31" s="37" t="s">
        <v>51</v>
      </c>
      <c r="E31" s="37" t="s">
        <v>51</v>
      </c>
      <c r="F31" s="44">
        <f>IF($E5&gt;'Jul''12 Origin'!F9,('Jul''12 Origin'!F9*'Jul''12 Origin'!F10/100),('Bills Jul''12'!$E5*'Jul''12 Origin'!F10/100))</f>
        <v>74.36</v>
      </c>
      <c r="G31" s="37" t="s">
        <v>51</v>
      </c>
    </row>
    <row r="32" spans="1:11" x14ac:dyDescent="0.15">
      <c r="A32" s="26" t="s">
        <v>76</v>
      </c>
      <c r="B32" s="37" t="s">
        <v>51</v>
      </c>
      <c r="C32" s="44">
        <f>IF($E5&gt;'Jul''12 Origin'!E9,('Bills Jul''12'!$E5-'Jul''12 Origin'!E9)*'Jul''12 Origin'!E11/100,0)</f>
        <v>0</v>
      </c>
      <c r="D32" s="37" t="s">
        <v>51</v>
      </c>
      <c r="E32" s="37" t="s">
        <v>51</v>
      </c>
      <c r="F32" s="44">
        <f>IF($E5&gt;'Jul''12 Origin'!F9,('Bills Jul''12'!$E5-'Jul''12 Origin'!F9)*'Jul''12 Origin'!F11/100,0)</f>
        <v>0</v>
      </c>
      <c r="G32" s="37" t="s">
        <v>51</v>
      </c>
    </row>
    <row r="33" spans="1:7" x14ac:dyDescent="0.15">
      <c r="A33" s="26" t="s">
        <v>143</v>
      </c>
      <c r="B33" s="37" t="s">
        <v>51</v>
      </c>
      <c r="C33" s="44">
        <f>IF($E5&gt;'Jul''12 Origin'!E9,'Jul''12 Origin'!E9*'Jul''12 Origin'!E12/100,'Bills Jul''12'!$E5*'Jul''12 Origin'!E12/100)</f>
        <v>58.343999999999994</v>
      </c>
      <c r="D33" s="37" t="s">
        <v>51</v>
      </c>
      <c r="E33" s="37" t="s">
        <v>51</v>
      </c>
      <c r="F33" s="44">
        <f>IF($E5&gt;'Jul''12 Origin'!F9,'Jul''12 Origin'!F9*'Jul''12 Origin'!F12/100,'Bills Jul''12'!$E5*'Jul''12 Origin'!F12/100)</f>
        <v>66</v>
      </c>
      <c r="G33" s="37" t="s">
        <v>51</v>
      </c>
    </row>
    <row r="34" spans="1:7" x14ac:dyDescent="0.15">
      <c r="A34" s="26" t="s">
        <v>203</v>
      </c>
      <c r="B34" s="37" t="s">
        <v>51</v>
      </c>
      <c r="C34" s="44">
        <f>IF($E5&gt;'Jul''12 Origin'!E9,('Bills Jul''12'!E5-'Jul''12 Origin'!E9)*'Jul''12 Origin'!E13/100,0)</f>
        <v>0</v>
      </c>
      <c r="D34" s="37" t="s">
        <v>51</v>
      </c>
      <c r="E34" s="37" t="s">
        <v>51</v>
      </c>
      <c r="F34" s="44">
        <f>IF($E5&gt;'Jul''12 Origin'!F9,('Bills Jul''12'!E5-'Jul''12 Origin'!F9)*'Jul''12 Origin'!F13/100,0)</f>
        <v>0</v>
      </c>
      <c r="G34" s="37" t="s">
        <v>51</v>
      </c>
    </row>
    <row r="35" spans="1:7" x14ac:dyDescent="0.15">
      <c r="A35" s="26" t="s">
        <v>119</v>
      </c>
      <c r="B35" s="37" t="s">
        <v>51</v>
      </c>
      <c r="C35" s="44">
        <f>'Jul''12 Origin'!E14*60/100</f>
        <v>28.003800000000002</v>
      </c>
      <c r="D35" s="37" t="s">
        <v>51</v>
      </c>
      <c r="E35" s="37" t="s">
        <v>51</v>
      </c>
      <c r="F35" s="44">
        <f>'Jul''12 Origin'!F14*60/100</f>
        <v>34.32</v>
      </c>
      <c r="G35" s="37" t="s">
        <v>51</v>
      </c>
    </row>
    <row r="36" spans="1:7" x14ac:dyDescent="0.15">
      <c r="A36" s="26" t="s">
        <v>120</v>
      </c>
      <c r="B36" s="37" t="s">
        <v>51</v>
      </c>
      <c r="C36" s="37" t="s">
        <v>51</v>
      </c>
      <c r="D36" s="37" t="s">
        <v>51</v>
      </c>
      <c r="E36" s="37" t="s">
        <v>51</v>
      </c>
      <c r="F36" s="37" t="s">
        <v>51</v>
      </c>
      <c r="G36" s="37" t="s">
        <v>51</v>
      </c>
    </row>
    <row r="37" spans="1:7" x14ac:dyDescent="0.15">
      <c r="A37" s="32" t="s">
        <v>68</v>
      </c>
      <c r="B37" s="38"/>
      <c r="C37" s="33">
        <f>(C31*2)+(C32*2)+(C33*4)+(C34*4)+(C35*6)</f>
        <v>525.1268</v>
      </c>
      <c r="D37" s="38"/>
      <c r="E37" s="39"/>
      <c r="F37" s="39">
        <f>(F31*2)+(F32*2)+(F33*4)+(F34*4)+(F35*6)</f>
        <v>618.6400000000001</v>
      </c>
      <c r="G37" s="31"/>
    </row>
    <row r="38" spans="1:7" x14ac:dyDescent="0.15">
      <c r="B38" s="44"/>
      <c r="C38" s="44"/>
      <c r="D38" s="44"/>
    </row>
    <row r="39" spans="1:7" x14ac:dyDescent="0.15">
      <c r="B39" s="44"/>
      <c r="C39" s="44"/>
      <c r="D39" s="44"/>
    </row>
    <row r="40" spans="1:7" x14ac:dyDescent="0.15">
      <c r="A40" s="29" t="s">
        <v>210</v>
      </c>
      <c r="B40" s="13" t="s">
        <v>204</v>
      </c>
      <c r="C40" s="13" t="s">
        <v>169</v>
      </c>
      <c r="D40" s="13" t="s">
        <v>305</v>
      </c>
      <c r="E40" s="13" t="s">
        <v>124</v>
      </c>
      <c r="F40" s="13" t="s">
        <v>193</v>
      </c>
      <c r="G40" s="13" t="s">
        <v>71</v>
      </c>
    </row>
    <row r="41" spans="1:7" x14ac:dyDescent="0.15">
      <c r="A41" s="26" t="s">
        <v>270</v>
      </c>
      <c r="B41" s="37" t="s">
        <v>51</v>
      </c>
      <c r="C41" s="44">
        <f>E5*'Jul''12 Origin'!E21/100</f>
        <v>91.123999999999995</v>
      </c>
      <c r="D41" s="37" t="s">
        <v>51</v>
      </c>
      <c r="E41" s="37" t="s">
        <v>51</v>
      </c>
      <c r="F41" s="44">
        <f>E5*'Jul''12 Origin'!F21/100</f>
        <v>98.12</v>
      </c>
      <c r="G41" s="37" t="s">
        <v>51</v>
      </c>
    </row>
    <row r="42" spans="1:7" x14ac:dyDescent="0.15">
      <c r="A42" s="26" t="s">
        <v>271</v>
      </c>
      <c r="B42" s="37" t="s">
        <v>51</v>
      </c>
      <c r="C42" s="44">
        <v>0</v>
      </c>
      <c r="D42" s="37" t="s">
        <v>51</v>
      </c>
      <c r="E42" s="37" t="s">
        <v>51</v>
      </c>
      <c r="F42" s="44">
        <f>E5*'Jul''12 Origin'!F22/100</f>
        <v>92.4</v>
      </c>
      <c r="G42" s="37" t="s">
        <v>51</v>
      </c>
    </row>
    <row r="43" spans="1:7" x14ac:dyDescent="0.15">
      <c r="A43" s="26" t="s">
        <v>119</v>
      </c>
      <c r="B43" s="37" t="s">
        <v>51</v>
      </c>
      <c r="C43" s="44">
        <f>'Jul''12 Origin'!E23*60/100</f>
        <v>31.712999999999997</v>
      </c>
      <c r="D43" s="37" t="s">
        <v>51</v>
      </c>
      <c r="E43" s="37" t="s">
        <v>51</v>
      </c>
      <c r="F43" s="44">
        <f>'Jul''12 Origin'!F23*60/100</f>
        <v>36.96</v>
      </c>
      <c r="G43" s="37" t="s">
        <v>51</v>
      </c>
    </row>
    <row r="44" spans="1:7" x14ac:dyDescent="0.15">
      <c r="A44" s="26" t="s">
        <v>120</v>
      </c>
      <c r="B44" s="37" t="s">
        <v>51</v>
      </c>
      <c r="C44" s="44">
        <f>SUM(C41:C43)</f>
        <v>122.83699999999999</v>
      </c>
      <c r="D44" s="37" t="s">
        <v>51</v>
      </c>
      <c r="E44" s="37" t="s">
        <v>51</v>
      </c>
      <c r="F44" s="37" t="s">
        <v>51</v>
      </c>
      <c r="G44" s="37" t="s">
        <v>51</v>
      </c>
    </row>
    <row r="45" spans="1:7" x14ac:dyDescent="0.15">
      <c r="A45" s="32" t="s">
        <v>68</v>
      </c>
      <c r="B45" s="33"/>
      <c r="C45" s="33">
        <f>C44*6</f>
        <v>737.02199999999993</v>
      </c>
      <c r="D45" s="33"/>
      <c r="E45" s="39"/>
      <c r="F45" s="39">
        <f>(F41*2)+(F42*4)+(F43*6)</f>
        <v>787.6</v>
      </c>
      <c r="G45" s="31"/>
    </row>
    <row r="47" spans="1:7" x14ac:dyDescent="0.15">
      <c r="A47" s="31"/>
      <c r="B47" s="31"/>
      <c r="C47" s="31"/>
      <c r="D47" s="31"/>
      <c r="E47" s="31"/>
      <c r="F47" s="31"/>
      <c r="G47" s="31"/>
    </row>
    <row r="48" spans="1:7" x14ac:dyDescent="0.15">
      <c r="A48" s="29" t="s">
        <v>171</v>
      </c>
      <c r="B48" s="13" t="s">
        <v>204</v>
      </c>
      <c r="C48" s="13" t="s">
        <v>169</v>
      </c>
      <c r="D48" s="13" t="s">
        <v>305</v>
      </c>
      <c r="E48" s="13" t="s">
        <v>124</v>
      </c>
      <c r="F48" s="13" t="s">
        <v>193</v>
      </c>
      <c r="G48" s="13" t="s">
        <v>71</v>
      </c>
    </row>
    <row r="49" spans="1:12" x14ac:dyDescent="0.15">
      <c r="A49" s="26" t="s">
        <v>144</v>
      </c>
      <c r="B49" s="17" t="s">
        <v>326</v>
      </c>
      <c r="C49" s="18" t="s">
        <v>132</v>
      </c>
      <c r="D49" s="18" t="s">
        <v>306</v>
      </c>
      <c r="E49" s="18" t="s">
        <v>125</v>
      </c>
      <c r="F49" s="18" t="s">
        <v>194</v>
      </c>
      <c r="G49" s="18" t="s">
        <v>165</v>
      </c>
    </row>
    <row r="50" spans="1:12" x14ac:dyDescent="0.15">
      <c r="A50" s="26" t="s">
        <v>174</v>
      </c>
      <c r="B50" s="18" t="s">
        <v>327</v>
      </c>
      <c r="C50" s="18" t="s">
        <v>176</v>
      </c>
      <c r="D50" s="18" t="s">
        <v>195</v>
      </c>
      <c r="E50" s="18" t="s">
        <v>126</v>
      </c>
      <c r="F50" s="18" t="s">
        <v>195</v>
      </c>
      <c r="G50" s="18" t="s">
        <v>343</v>
      </c>
    </row>
    <row r="51" spans="1:12" x14ac:dyDescent="0.15">
      <c r="A51" s="26" t="s">
        <v>394</v>
      </c>
      <c r="B51" s="18" t="s">
        <v>273</v>
      </c>
      <c r="C51" s="19">
        <v>70</v>
      </c>
      <c r="D51" s="18" t="s">
        <v>218</v>
      </c>
      <c r="E51" s="26" t="s">
        <v>127</v>
      </c>
      <c r="F51" s="18" t="s">
        <v>196</v>
      </c>
      <c r="G51" s="26" t="s">
        <v>166</v>
      </c>
    </row>
    <row r="52" spans="1:12" x14ac:dyDescent="0.15">
      <c r="A52" s="26" t="s">
        <v>177</v>
      </c>
      <c r="B52" s="18" t="s">
        <v>224</v>
      </c>
      <c r="C52" s="18" t="s">
        <v>133</v>
      </c>
      <c r="D52" s="17" t="s">
        <v>217</v>
      </c>
      <c r="E52" s="26" t="s">
        <v>136</v>
      </c>
      <c r="F52" s="18" t="s">
        <v>194</v>
      </c>
      <c r="G52" s="26" t="s">
        <v>72</v>
      </c>
    </row>
    <row r="53" spans="1:12" x14ac:dyDescent="0.15">
      <c r="A53" s="26" t="s">
        <v>379</v>
      </c>
      <c r="B53" s="20">
        <v>12.8</v>
      </c>
      <c r="C53" s="19">
        <v>12</v>
      </c>
      <c r="D53" s="19">
        <v>10</v>
      </c>
      <c r="E53" s="19">
        <v>12</v>
      </c>
      <c r="F53" s="19" t="s">
        <v>224</v>
      </c>
      <c r="G53" s="19" t="s">
        <v>272</v>
      </c>
    </row>
    <row r="54" spans="1:12" x14ac:dyDescent="0.15">
      <c r="A54" s="49" t="s">
        <v>328</v>
      </c>
      <c r="B54" s="50" t="s">
        <v>192</v>
      </c>
      <c r="C54" s="51" t="s">
        <v>134</v>
      </c>
      <c r="D54" s="50" t="s">
        <v>224</v>
      </c>
      <c r="E54" s="49" t="s">
        <v>136</v>
      </c>
      <c r="F54" s="50" t="s">
        <v>224</v>
      </c>
      <c r="G54" s="18" t="s">
        <v>224</v>
      </c>
    </row>
    <row r="55" spans="1:12" x14ac:dyDescent="0.15">
      <c r="A55" s="41"/>
      <c r="B55" s="41"/>
      <c r="C55" s="41"/>
      <c r="D55" s="41"/>
      <c r="E55" s="41"/>
      <c r="F55" s="41"/>
      <c r="G55" s="48"/>
      <c r="H55" s="48"/>
      <c r="I55" s="48"/>
      <c r="J55" s="48"/>
      <c r="K55" s="48"/>
      <c r="L55" s="48"/>
    </row>
  </sheetData>
  <sheetProtection algorithmName="SHA-512" hashValue="RNTcBTcuusV/Mn2/6XEs6LJYEDK/9RKBd9B3tMYHjgPdqq5S7H3tx+cPhBANfMJ1YqO75unF0noEfX/Mbe9A2w==" saltValue="VPShYHFgJBFR9TER6H/png==" spinCount="100000" sheet="1" objects="1" scenarios="1"/>
  <phoneticPr fontId="11" type="noConversion"/>
  <pageMargins left="0.75" right="0.75" top="1" bottom="1" header="0.5" footer="0.5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N59"/>
  <sheetViews>
    <sheetView workbookViewId="0">
      <selection activeCell="B18" sqref="B18"/>
    </sheetView>
  </sheetViews>
  <sheetFormatPr baseColWidth="10" defaultRowHeight="13" x14ac:dyDescent="0.15"/>
  <cols>
    <col min="1" max="1" width="32.5" style="26" customWidth="1"/>
    <col min="2" max="5" width="10" style="26" customWidth="1"/>
    <col min="6" max="6" width="2.33203125" style="26" customWidth="1"/>
    <col min="7" max="9" width="10" style="26" customWidth="1"/>
    <col min="10" max="10" width="12.83203125" style="26" customWidth="1"/>
    <col min="11" max="11" width="10" style="26" customWidth="1"/>
    <col min="12" max="16384" width="10.83203125" style="26"/>
  </cols>
  <sheetData>
    <row r="1" spans="1:14" x14ac:dyDescent="0.15">
      <c r="A1" s="25" t="s">
        <v>117</v>
      </c>
    </row>
    <row r="2" spans="1:14" x14ac:dyDescent="0.1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</row>
    <row r="3" spans="1:14" x14ac:dyDescent="0.15">
      <c r="A3" s="28" t="s">
        <v>211</v>
      </c>
    </row>
    <row r="5" spans="1:14" x14ac:dyDescent="0.15">
      <c r="A5" s="29" t="s">
        <v>28</v>
      </c>
      <c r="B5" s="29" t="s">
        <v>662</v>
      </c>
      <c r="E5" s="40">
        <v>4000</v>
      </c>
    </row>
    <row r="6" spans="1:14" x14ac:dyDescent="0.15">
      <c r="B6" s="30" t="s">
        <v>184</v>
      </c>
      <c r="C6" s="30"/>
      <c r="D6" s="30"/>
      <c r="E6" s="30"/>
      <c r="F6" s="30"/>
      <c r="H6" s="30"/>
      <c r="I6" s="30"/>
      <c r="J6" s="30"/>
      <c r="K6" s="30"/>
    </row>
    <row r="8" spans="1:14" x14ac:dyDescent="0.15">
      <c r="A8" s="29" t="s">
        <v>135</v>
      </c>
      <c r="B8" s="13" t="s">
        <v>204</v>
      </c>
      <c r="C8" s="13" t="s">
        <v>169</v>
      </c>
      <c r="D8" s="13" t="s">
        <v>170</v>
      </c>
      <c r="E8" s="13" t="s">
        <v>193</v>
      </c>
      <c r="F8" s="31"/>
      <c r="G8" s="29" t="s">
        <v>171</v>
      </c>
      <c r="I8" s="13" t="s">
        <v>204</v>
      </c>
      <c r="J8" s="13" t="s">
        <v>168</v>
      </c>
      <c r="K8" s="13" t="s">
        <v>170</v>
      </c>
      <c r="L8" s="13" t="s">
        <v>193</v>
      </c>
    </row>
    <row r="9" spans="1:14" x14ac:dyDescent="0.15">
      <c r="A9" s="26" t="s">
        <v>237</v>
      </c>
      <c r="B9" s="44">
        <f>IF($E5&gt;='Jul''11 AGL'!E7,('Jul''11 AGL'!E7*'Jul''11 AGL'!E11/100),($E5*'Jul''11 AGL'!E11/100))</f>
        <v>68.502499999999998</v>
      </c>
      <c r="C9" s="44">
        <f>IF($E5&gt;='Jul''11 AGL'!F7,('Jul''11 AGL'!F7*'Jul''11 AGL'!F11/100),($E5*'Jul''11 AGL'!F11/100))</f>
        <v>68.502499999999998</v>
      </c>
      <c r="D9" s="44">
        <f>IF($E5&gt;='Jul''11 AGL'!G7,('Jul''11 AGL'!G7*'Jul''11 AGL'!G11/100),($E5*'Jul''11 AGL'!G11/100))</f>
        <v>68.502499999999998</v>
      </c>
      <c r="E9" s="44">
        <f>IF($E5&gt;='Jul''11 AGL'!H7,('Jul''11 AGL'!H7*'Jul''11 AGL'!H11/100),($E5*'Jul''11 AGL'!H11/100))</f>
        <v>108.48</v>
      </c>
      <c r="F9" s="31"/>
      <c r="G9" s="26" t="s">
        <v>144</v>
      </c>
      <c r="I9" s="17" t="s">
        <v>172</v>
      </c>
      <c r="J9" s="18" t="s">
        <v>173</v>
      </c>
      <c r="K9" s="18" t="s">
        <v>342</v>
      </c>
      <c r="L9" s="18" t="s">
        <v>194</v>
      </c>
    </row>
    <row r="10" spans="1:14" x14ac:dyDescent="0.15">
      <c r="A10" s="26" t="s">
        <v>167</v>
      </c>
      <c r="B10" s="44">
        <f>IF($E5&lt;'Jul''11 AGL'!E7,0,IF($E5&lt;='Jul''11 AGL'!E8,($E5-'Jul''11 AGL'!E7)*('Jul''11 AGL'!E12/100),('Jul''11 AGL'!E8-'Jul''11 AGL'!E7)*('Jul''11 AGL'!E12/100)))</f>
        <v>24.733500000000006</v>
      </c>
      <c r="C10" s="44">
        <f>IF($E5&lt;'Jul''11 AGL'!F7,0,IF($E5&lt;='Jul''11 AGL'!F8,($E5-'Jul''11 AGL'!F7)*('Jul''11 AGL'!F12/100),('Jul''11 AGL'!F8-'Jul''11 AGL'!F7)*('Jul''11 AGL'!F12/100)))</f>
        <v>24.733500000000006</v>
      </c>
      <c r="D10" s="44">
        <f>IF($E5&lt;'Jul''11 AGL'!G7,0,IF($E5&lt;='Jul''11 AGL'!G8,($E5-'Jul''11 AGL'!G7)*('Jul''11 AGL'!G12/100),('Jul''11 AGL'!G8-'Jul''11 AGL'!G7)*('Jul''11 AGL'!G12/100)))</f>
        <v>24.733500000000006</v>
      </c>
      <c r="E10" s="44">
        <v>0</v>
      </c>
      <c r="F10" s="31"/>
      <c r="G10" s="26" t="s">
        <v>174</v>
      </c>
      <c r="I10" s="18" t="s">
        <v>175</v>
      </c>
      <c r="J10" s="18" t="s">
        <v>176</v>
      </c>
      <c r="K10" s="18" t="s">
        <v>343</v>
      </c>
      <c r="L10" s="18" t="s">
        <v>195</v>
      </c>
    </row>
    <row r="11" spans="1:14" x14ac:dyDescent="0.15">
      <c r="A11" s="26" t="s">
        <v>207</v>
      </c>
      <c r="B11" s="44">
        <f>IF($E5&lt;'Jul''11 AGL'!E8,0,IF($E5&lt;='Jul''11 AGL'!E9,($E5-'Jul''11 AGL'!E8)*('Jul''11 AGL'!E13/100),('Jul''11 AGL'!E9-'Jul''11 AGL'!E8)*('Jul''11 AGL'!E13/100)))</f>
        <v>0</v>
      </c>
      <c r="C11" s="44">
        <f>IF($E5&lt;'Jul''11 AGL'!F8,0,IF($E5&lt;='Jul''11 AGL'!F9,($E5-'Jul''11 AGL'!F8)*('Jul''11 AGL'!F13/100),('Jul''11 AGL'!F9-'Jul''11 AGL'!F8)*('Jul''11 AGL'!F13/100)))</f>
        <v>0</v>
      </c>
      <c r="D11" s="44">
        <f>IF($E5&lt;'Jul''11 AGL'!G8,0,IF($E5&lt;='Jul''11 AGL'!G9,($E5-'Jul''11 AGL'!G8)*('Jul''11 AGL'!G13/100),('Jul''11 AGL'!G9-'Jul''11 AGL'!G8)*('Jul''11 AGL'!G13/100)))</f>
        <v>0</v>
      </c>
      <c r="E11" s="44">
        <v>0</v>
      </c>
      <c r="F11" s="31"/>
      <c r="G11" s="26" t="s">
        <v>234</v>
      </c>
      <c r="I11" s="18" t="s">
        <v>273</v>
      </c>
      <c r="J11" s="19">
        <v>44</v>
      </c>
      <c r="K11" s="18" t="s">
        <v>49</v>
      </c>
      <c r="L11" s="18" t="s">
        <v>196</v>
      </c>
    </row>
    <row r="12" spans="1:14" x14ac:dyDescent="0.15">
      <c r="A12" s="26" t="s">
        <v>238</v>
      </c>
      <c r="B12" s="44">
        <f>IF($E5&lt;'Jul''11 AGL'!E9,0,IF($E5&lt;='Jul''11 AGL'!E10,($E5-'Jul''11 AGL'!E9)*('Jul''11 AGL'!E14/100),('Jul''11 AGL'!E10-'Jul''11 AGL'!E9)*('Jul''11 AGL'!E14/100)))</f>
        <v>0</v>
      </c>
      <c r="C12" s="44">
        <f>IF($E5&lt;'Jul''11 AGL'!F9,0,IF($E5&lt;='Jul''11 AGL'!F10,($E5-'Jul''11 AGL'!F9)*('Jul''11 AGL'!F14/100),('Jul''11 AGL'!F10-'Jul''11 AGL'!F9)*('Jul''11 AGL'!F14/100)))</f>
        <v>0</v>
      </c>
      <c r="D12" s="44">
        <f>IF($E5&lt;'Jul''11 AGL'!G9,0,IF($E5&lt;='Jul''11 AGL'!G10,($E5-'Jul''11 AGL'!G9)*('Jul''11 AGL'!G14/100),('Jul''11 AGL'!G10-'Jul''11 AGL'!G9)*('Jul''11 AGL'!G14/100)))</f>
        <v>0</v>
      </c>
      <c r="E12" s="44">
        <v>0</v>
      </c>
      <c r="F12" s="31"/>
      <c r="G12" s="26" t="s">
        <v>177</v>
      </c>
      <c r="I12" s="18" t="s">
        <v>274</v>
      </c>
      <c r="J12" s="18" t="s">
        <v>178</v>
      </c>
      <c r="K12" s="17" t="s">
        <v>297</v>
      </c>
      <c r="L12" s="18" t="s">
        <v>194</v>
      </c>
    </row>
    <row r="13" spans="1:14" x14ac:dyDescent="0.15">
      <c r="A13" s="26" t="s">
        <v>280</v>
      </c>
      <c r="B13" s="44">
        <f>IF(($E5&gt;'Jul''11 AGL'!E10),($E5-'Jul''11 AGL'!E10)*'Jul''11 AGL'!E15/100,0)</f>
        <v>0</v>
      </c>
      <c r="C13" s="44">
        <f>IF(($E5&gt;'Jul''11 AGL'!F10),($E5-'Jul''11 AGL'!F10)*'Jul''11 AGL'!F15/100,0)</f>
        <v>0</v>
      </c>
      <c r="D13" s="44">
        <f>IF(($E5&gt;'Jul''11 AGL'!G10),($E5-'Jul''11 AGL'!G10)*'Jul''11 AGL'!G15/100,0)</f>
        <v>0</v>
      </c>
      <c r="E13" s="44">
        <f>IF(($E5&gt;'Jul''11 AGL'!H7),($E5-'Jul''11 AGL'!H7)*'Jul''11 AGL'!H15/100,0)</f>
        <v>6.4512</v>
      </c>
      <c r="F13" s="31"/>
      <c r="G13" s="26" t="s">
        <v>379</v>
      </c>
      <c r="I13" s="20">
        <v>12.419</v>
      </c>
      <c r="J13" s="19">
        <v>12</v>
      </c>
      <c r="K13" s="19">
        <v>10</v>
      </c>
      <c r="L13" s="19" t="s">
        <v>199</v>
      </c>
    </row>
    <row r="14" spans="1:14" x14ac:dyDescent="0.15">
      <c r="A14" s="26" t="s">
        <v>119</v>
      </c>
      <c r="B14" s="44">
        <f>'Jul''11 AGL'!E16*60/100</f>
        <v>28.498799999999996</v>
      </c>
      <c r="C14" s="44">
        <f>'Jul''11 AGL'!F16*60/100</f>
        <v>28.512000000000004</v>
      </c>
      <c r="D14" s="44">
        <f>'Jul''11 AGL'!G16*60/100</f>
        <v>28.512000000000004</v>
      </c>
      <c r="E14" s="44">
        <f>'Jul''11 AGL'!H16*60/100</f>
        <v>28.38</v>
      </c>
      <c r="F14" s="31"/>
      <c r="G14" s="26" t="s">
        <v>281</v>
      </c>
      <c r="I14" s="18" t="s">
        <v>275</v>
      </c>
      <c r="J14" s="18" t="s">
        <v>341</v>
      </c>
      <c r="K14" s="18" t="s">
        <v>50</v>
      </c>
      <c r="L14" s="18" t="s">
        <v>121</v>
      </c>
    </row>
    <row r="15" spans="1:14" x14ac:dyDescent="0.15">
      <c r="A15" s="26" t="s">
        <v>120</v>
      </c>
      <c r="B15" s="44">
        <f>SUM(B9:B14)</f>
        <v>121.73480000000001</v>
      </c>
      <c r="C15" s="44">
        <f t="shared" ref="C15" si="0">SUM(C9:C14)</f>
        <v>121.748</v>
      </c>
      <c r="D15" s="44">
        <f t="shared" ref="D15:E15" si="1">SUM(D9:D14)</f>
        <v>121.748</v>
      </c>
      <c r="E15" s="44">
        <f t="shared" si="1"/>
        <v>143.31120000000001</v>
      </c>
      <c r="F15" s="31"/>
      <c r="G15" s="26" t="s">
        <v>233</v>
      </c>
      <c r="I15" s="20">
        <v>29.7</v>
      </c>
      <c r="J15" s="20">
        <v>34.83</v>
      </c>
      <c r="K15" s="18" t="s">
        <v>50</v>
      </c>
      <c r="L15" s="18" t="s">
        <v>274</v>
      </c>
    </row>
    <row r="16" spans="1:14" ht="14" thickBot="1" x14ac:dyDescent="0.2">
      <c r="A16" s="32" t="s">
        <v>68</v>
      </c>
      <c r="B16" s="33">
        <f>B15*6</f>
        <v>730.40880000000004</v>
      </c>
      <c r="C16" s="33">
        <f t="shared" ref="C16" si="2">C15*6</f>
        <v>730.48800000000006</v>
      </c>
      <c r="D16" s="33">
        <f t="shared" ref="D16:E16" si="3">D15*6</f>
        <v>730.48800000000006</v>
      </c>
      <c r="E16" s="33">
        <f t="shared" si="3"/>
        <v>859.86720000000014</v>
      </c>
      <c r="F16" s="31"/>
      <c r="G16" s="34" t="s">
        <v>328</v>
      </c>
      <c r="H16" s="34"/>
      <c r="I16" s="22" t="s">
        <v>192</v>
      </c>
      <c r="J16" s="23" t="s">
        <v>224</v>
      </c>
      <c r="K16" s="22" t="s">
        <v>50</v>
      </c>
      <c r="L16" s="22" t="s">
        <v>274</v>
      </c>
    </row>
    <row r="17" spans="1:12" x14ac:dyDescent="0.15">
      <c r="A17" s="28"/>
      <c r="B17" s="35"/>
      <c r="C17" s="35"/>
      <c r="D17" s="35"/>
      <c r="F17" s="31"/>
      <c r="I17" s="18"/>
      <c r="J17" s="19"/>
      <c r="K17" s="18"/>
    </row>
    <row r="18" spans="1:12" x14ac:dyDescent="0.15">
      <c r="A18" s="28"/>
      <c r="F18" s="31"/>
      <c r="G18" s="29" t="s">
        <v>171</v>
      </c>
      <c r="I18" s="13" t="s">
        <v>349</v>
      </c>
      <c r="J18" s="19"/>
      <c r="K18" s="18"/>
    </row>
    <row r="19" spans="1:12" x14ac:dyDescent="0.15">
      <c r="A19" s="28"/>
      <c r="B19" s="35"/>
      <c r="C19" s="35"/>
      <c r="D19" s="35"/>
      <c r="F19" s="31"/>
      <c r="G19" s="26" t="s">
        <v>144</v>
      </c>
      <c r="I19" s="17" t="s">
        <v>282</v>
      </c>
      <c r="J19" s="19"/>
      <c r="K19" s="18"/>
    </row>
    <row r="20" spans="1:12" x14ac:dyDescent="0.15">
      <c r="A20" s="28"/>
      <c r="B20" s="35"/>
      <c r="C20" s="35"/>
      <c r="D20" s="35"/>
      <c r="F20" s="31"/>
      <c r="G20" s="26" t="s">
        <v>174</v>
      </c>
      <c r="I20" s="18" t="s">
        <v>175</v>
      </c>
      <c r="J20" s="19"/>
      <c r="K20" s="18"/>
    </row>
    <row r="21" spans="1:12" x14ac:dyDescent="0.15">
      <c r="B21" s="44"/>
      <c r="C21" s="44"/>
      <c r="D21" s="44"/>
      <c r="F21" s="31"/>
      <c r="G21" s="26" t="s">
        <v>234</v>
      </c>
      <c r="I21" s="19">
        <v>65</v>
      </c>
    </row>
    <row r="22" spans="1:12" x14ac:dyDescent="0.15">
      <c r="A22" s="29" t="s">
        <v>107</v>
      </c>
      <c r="B22" s="13" t="s">
        <v>204</v>
      </c>
      <c r="C22" s="36" t="s">
        <v>308</v>
      </c>
      <c r="D22" s="13" t="s">
        <v>329</v>
      </c>
      <c r="E22" s="13" t="s">
        <v>193</v>
      </c>
      <c r="F22" s="31"/>
      <c r="G22" s="26" t="s">
        <v>177</v>
      </c>
      <c r="I22" s="18" t="s">
        <v>178</v>
      </c>
    </row>
    <row r="23" spans="1:12" x14ac:dyDescent="0.15">
      <c r="A23" s="26" t="s">
        <v>69</v>
      </c>
      <c r="B23" s="37" t="s">
        <v>51</v>
      </c>
      <c r="C23" s="37">
        <f>E5*'Jul''11 Country'!E7/100</f>
        <v>110.43999999999998</v>
      </c>
      <c r="D23" s="37" t="s">
        <v>51</v>
      </c>
      <c r="E23" s="37" t="s">
        <v>51</v>
      </c>
      <c r="F23" s="31"/>
      <c r="G23" s="26" t="s">
        <v>379</v>
      </c>
      <c r="I23" s="20">
        <v>7.7</v>
      </c>
    </row>
    <row r="24" spans="1:12" x14ac:dyDescent="0.15">
      <c r="A24" s="26" t="s">
        <v>119</v>
      </c>
      <c r="B24" s="37" t="s">
        <v>51</v>
      </c>
      <c r="C24" s="37">
        <f>'Jul''11 Country'!E8*60/100</f>
        <v>26.4</v>
      </c>
      <c r="D24" s="37" t="s">
        <v>51</v>
      </c>
      <c r="E24" s="37" t="s">
        <v>51</v>
      </c>
      <c r="F24" s="31"/>
      <c r="G24" s="26" t="s">
        <v>281</v>
      </c>
      <c r="I24" s="26" t="s">
        <v>223</v>
      </c>
    </row>
    <row r="25" spans="1:12" x14ac:dyDescent="0.15">
      <c r="A25" s="26" t="s">
        <v>120</v>
      </c>
      <c r="B25" s="37" t="s">
        <v>51</v>
      </c>
      <c r="C25" s="37">
        <f>SUM(C23:C24)</f>
        <v>136.83999999999997</v>
      </c>
      <c r="D25" s="37" t="s">
        <v>51</v>
      </c>
      <c r="E25" s="37" t="s">
        <v>51</v>
      </c>
      <c r="F25" s="31"/>
      <c r="G25" s="26" t="s">
        <v>233</v>
      </c>
      <c r="I25" s="20">
        <v>41.8</v>
      </c>
    </row>
    <row r="26" spans="1:12" ht="14" thickBot="1" x14ac:dyDescent="0.2">
      <c r="A26" s="32" t="s">
        <v>68</v>
      </c>
      <c r="B26" s="33"/>
      <c r="C26" s="33">
        <f>C25*6</f>
        <v>821.03999999999985</v>
      </c>
      <c r="D26" s="33"/>
      <c r="E26" s="33"/>
      <c r="F26" s="31"/>
      <c r="G26" s="34" t="s">
        <v>328</v>
      </c>
      <c r="H26" s="34"/>
      <c r="I26" s="34" t="s">
        <v>224</v>
      </c>
      <c r="J26" s="34"/>
      <c r="K26" s="34"/>
      <c r="L26" s="34"/>
    </row>
    <row r="27" spans="1:12" x14ac:dyDescent="0.15">
      <c r="B27" s="44"/>
      <c r="C27" s="44"/>
      <c r="D27" s="44"/>
      <c r="F27" s="31"/>
    </row>
    <row r="28" spans="1:12" x14ac:dyDescent="0.15">
      <c r="A28" s="29" t="s">
        <v>70</v>
      </c>
      <c r="B28" s="13" t="s">
        <v>204</v>
      </c>
      <c r="C28" s="13" t="s">
        <v>169</v>
      </c>
      <c r="D28" s="13" t="s">
        <v>329</v>
      </c>
      <c r="E28" s="13" t="s">
        <v>193</v>
      </c>
      <c r="F28" s="31"/>
      <c r="G28" s="29" t="s">
        <v>171</v>
      </c>
      <c r="I28" s="13" t="s">
        <v>168</v>
      </c>
    </row>
    <row r="29" spans="1:12" x14ac:dyDescent="0.15">
      <c r="A29" s="26" t="s">
        <v>237</v>
      </c>
      <c r="B29" s="37" t="s">
        <v>51</v>
      </c>
      <c r="C29" s="44">
        <f>IF($E5&gt;='Jul''11 Actew'!E7,('Jul''11 Actew'!E7*'Jul''11 Actew'!E11/100),($E5*'Jul''11 Actew'!E11/100))</f>
        <v>68.502499999999998</v>
      </c>
      <c r="D29" s="37" t="s">
        <v>51</v>
      </c>
      <c r="E29" s="37" t="s">
        <v>51</v>
      </c>
      <c r="F29" s="31"/>
      <c r="G29" s="26" t="s">
        <v>144</v>
      </c>
      <c r="I29" s="18" t="s">
        <v>173</v>
      </c>
    </row>
    <row r="30" spans="1:12" x14ac:dyDescent="0.15">
      <c r="A30" s="26" t="s">
        <v>167</v>
      </c>
      <c r="B30" s="37" t="s">
        <v>51</v>
      </c>
      <c r="C30" s="44">
        <f>IF($E5&lt;'Jul''11 Actew'!E7,0,IF($E5&lt;='Jul''11 Actew'!E8,($E5-'Jul''11 Actew'!E7)*('Jul''11 Actew'!E12/100),('Jul''11 Actew'!E8-'Jul''11 Actew'!E7)*('Jul''11 Actew'!E12/100)))</f>
        <v>24.733500000000006</v>
      </c>
      <c r="D30" s="37" t="s">
        <v>51</v>
      </c>
      <c r="E30" s="37" t="s">
        <v>51</v>
      </c>
      <c r="F30" s="31"/>
      <c r="G30" s="26" t="s">
        <v>174</v>
      </c>
      <c r="I30" s="18" t="s">
        <v>176</v>
      </c>
    </row>
    <row r="31" spans="1:12" x14ac:dyDescent="0.15">
      <c r="A31" s="26" t="s">
        <v>207</v>
      </c>
      <c r="B31" s="37" t="s">
        <v>51</v>
      </c>
      <c r="C31" s="44">
        <f>IF($E5&lt;'Jul''11 Actew'!E8,0,IF($E5&lt;='Jul''11 Actew'!E9,($E5-'Jul''11 Actew'!E8)*('Jul''11 Actew'!E13/100),('Jul''11 Actew'!E9-'Jul''11 Actew'!E8)*('Jul''11 Actew'!E13/100)))</f>
        <v>0</v>
      </c>
      <c r="D31" s="37" t="s">
        <v>51</v>
      </c>
      <c r="E31" s="37" t="s">
        <v>51</v>
      </c>
      <c r="F31" s="31"/>
      <c r="G31" s="26" t="s">
        <v>234</v>
      </c>
      <c r="I31" s="19">
        <v>44</v>
      </c>
    </row>
    <row r="32" spans="1:12" x14ac:dyDescent="0.15">
      <c r="A32" s="26" t="s">
        <v>238</v>
      </c>
      <c r="B32" s="37" t="s">
        <v>51</v>
      </c>
      <c r="C32" s="44">
        <f>IF($E5&lt;'Jul''11 Actew'!E9,0,IF($E5&lt;='Jul''11 Actew'!E10,($E5-'Jul''11 Actew'!E9)*('Jul''11 Actew'!E14/100),('Jul''11 Actew'!E10-'Jul''11 Actew'!E9)*('Jul''11 Actew'!E14/100)))</f>
        <v>0</v>
      </c>
      <c r="D32" s="37" t="s">
        <v>51</v>
      </c>
      <c r="E32" s="37" t="s">
        <v>51</v>
      </c>
      <c r="F32" s="31"/>
      <c r="G32" s="26" t="s">
        <v>177</v>
      </c>
      <c r="I32" s="18" t="s">
        <v>178</v>
      </c>
    </row>
    <row r="33" spans="1:12" x14ac:dyDescent="0.15">
      <c r="A33" s="26" t="s">
        <v>280</v>
      </c>
      <c r="B33" s="37" t="s">
        <v>51</v>
      </c>
      <c r="C33" s="44">
        <f>IF(($E5&gt;'Jul''11 Actew'!E10),($E5-'Jul''11 Actew'!E10)*'Jul''11 Actew'!E15/100,0)</f>
        <v>0</v>
      </c>
      <c r="D33" s="37" t="s">
        <v>51</v>
      </c>
      <c r="E33" s="37" t="s">
        <v>51</v>
      </c>
      <c r="F33" s="31"/>
      <c r="G33" s="26" t="s">
        <v>379</v>
      </c>
      <c r="I33" s="19">
        <v>12</v>
      </c>
    </row>
    <row r="34" spans="1:12" x14ac:dyDescent="0.15">
      <c r="A34" s="26" t="s">
        <v>119</v>
      </c>
      <c r="B34" s="37" t="s">
        <v>51</v>
      </c>
      <c r="C34" s="44">
        <f>'Jul''11 Actew'!E16*60/100</f>
        <v>28.512000000000004</v>
      </c>
      <c r="D34" s="37" t="s">
        <v>51</v>
      </c>
      <c r="E34" s="37" t="s">
        <v>51</v>
      </c>
      <c r="F34" s="31"/>
      <c r="G34" s="26" t="s">
        <v>281</v>
      </c>
      <c r="I34" s="18" t="s">
        <v>141</v>
      </c>
    </row>
    <row r="35" spans="1:12" x14ac:dyDescent="0.15">
      <c r="A35" s="26" t="s">
        <v>120</v>
      </c>
      <c r="B35" s="37" t="s">
        <v>51</v>
      </c>
      <c r="C35" s="44">
        <f>SUM(C29:C34)</f>
        <v>121.748</v>
      </c>
      <c r="D35" s="37" t="s">
        <v>51</v>
      </c>
      <c r="E35" s="37" t="s">
        <v>51</v>
      </c>
      <c r="F35" s="31"/>
      <c r="G35" s="26" t="s">
        <v>233</v>
      </c>
      <c r="I35" s="20">
        <v>29.7</v>
      </c>
    </row>
    <row r="36" spans="1:12" ht="14" thickBot="1" x14ac:dyDescent="0.2">
      <c r="A36" s="32" t="s">
        <v>68</v>
      </c>
      <c r="B36" s="33"/>
      <c r="C36" s="33">
        <f>C35*6</f>
        <v>730.48800000000006</v>
      </c>
      <c r="D36" s="33"/>
      <c r="E36" s="31"/>
      <c r="F36" s="31"/>
      <c r="G36" s="34" t="s">
        <v>328</v>
      </c>
      <c r="H36" s="34"/>
      <c r="I36" s="23" t="s">
        <v>224</v>
      </c>
      <c r="J36" s="34"/>
      <c r="K36" s="34"/>
      <c r="L36" s="34"/>
    </row>
    <row r="37" spans="1:12" x14ac:dyDescent="0.15">
      <c r="A37" s="28"/>
      <c r="B37" s="35"/>
      <c r="C37" s="35"/>
      <c r="D37" s="35"/>
      <c r="F37" s="31"/>
      <c r="I37" s="19"/>
    </row>
    <row r="38" spans="1:12" x14ac:dyDescent="0.15">
      <c r="B38" s="44"/>
      <c r="C38" s="44"/>
      <c r="D38" s="44"/>
      <c r="F38" s="31"/>
      <c r="G38" s="29" t="s">
        <v>171</v>
      </c>
      <c r="I38" s="13" t="s">
        <v>168</v>
      </c>
      <c r="J38" s="13" t="s">
        <v>193</v>
      </c>
    </row>
    <row r="39" spans="1:12" x14ac:dyDescent="0.15">
      <c r="A39" s="29" t="s">
        <v>116</v>
      </c>
      <c r="B39" s="13" t="s">
        <v>204</v>
      </c>
      <c r="C39" s="13" t="s">
        <v>169</v>
      </c>
      <c r="D39" s="13" t="s">
        <v>329</v>
      </c>
      <c r="E39" s="13" t="s">
        <v>193</v>
      </c>
      <c r="F39" s="31"/>
      <c r="G39" s="26" t="s">
        <v>144</v>
      </c>
      <c r="I39" s="18" t="s">
        <v>173</v>
      </c>
      <c r="J39" s="18" t="s">
        <v>194</v>
      </c>
    </row>
    <row r="40" spans="1:12" x14ac:dyDescent="0.15">
      <c r="A40" s="26" t="s">
        <v>75</v>
      </c>
      <c r="B40" s="37" t="s">
        <v>51</v>
      </c>
      <c r="C40" s="44">
        <f>IF($E5&gt;'Jul''11 Origin'!E9,('Jul''11 Origin'!E9*'Jul''11 Origin'!E10/100),('Bills Jul''11'!$E5*'Jul''11 Origin'!E10/100))</f>
        <v>52.888000000000005</v>
      </c>
      <c r="D40" s="37" t="s">
        <v>51</v>
      </c>
      <c r="E40" s="44">
        <f>IF($E5&gt;'Jul''11 Origin'!F9,('Jul''11 Origin'!F9*'Jul''11 Origin'!F10/100),('Bills Jul''11'!$E5*'Jul''11 Origin'!F10/100))</f>
        <v>64</v>
      </c>
      <c r="F40" s="31"/>
      <c r="G40" s="26" t="s">
        <v>174</v>
      </c>
      <c r="I40" s="18" t="s">
        <v>176</v>
      </c>
      <c r="J40" s="18" t="s">
        <v>195</v>
      </c>
    </row>
    <row r="41" spans="1:12" x14ac:dyDescent="0.15">
      <c r="A41" s="26" t="s">
        <v>76</v>
      </c>
      <c r="B41" s="37" t="s">
        <v>51</v>
      </c>
      <c r="C41" s="44">
        <f>IF($E5&gt;'Jul''11 Origin'!E9,('Bills Jul''11'!$E5-'Jul''11 Origin'!E9)*'Jul''11 Origin'!E11/100,0)</f>
        <v>0</v>
      </c>
      <c r="D41" s="37" t="s">
        <v>51</v>
      </c>
      <c r="E41" s="44">
        <f>IF($E5&gt;'Jul''11 Origin'!F9,('Bills Jul''11'!$E5-'Jul''11 Origin'!F9)*'Jul''11 Origin'!F11/100,0)</f>
        <v>0</v>
      </c>
      <c r="F41" s="31"/>
      <c r="G41" s="26" t="s">
        <v>234</v>
      </c>
      <c r="I41" s="19">
        <v>44</v>
      </c>
      <c r="J41" s="18" t="s">
        <v>196</v>
      </c>
    </row>
    <row r="42" spans="1:12" x14ac:dyDescent="0.15">
      <c r="A42" s="26" t="s">
        <v>143</v>
      </c>
      <c r="B42" s="37" t="s">
        <v>51</v>
      </c>
      <c r="C42" s="44">
        <f>IF($E5&gt;'Jul''11 Origin'!E9,'Jul''11 Origin'!E9*'Jul''11 Origin'!E12/100,'Bills Jul''11'!$E5*'Jul''11 Origin'!E12/100)</f>
        <v>49.5</v>
      </c>
      <c r="D42" s="37" t="s">
        <v>51</v>
      </c>
      <c r="E42" s="44">
        <f>IF($E5&gt;'Jul''11 Origin'!F9,'Jul''11 Origin'!F9*'Jul''11 Origin'!F12/100,'Bills Jul''11'!$E5*'Jul''11 Origin'!F12/100)</f>
        <v>57.2</v>
      </c>
      <c r="F42" s="31"/>
      <c r="G42" s="26" t="s">
        <v>177</v>
      </c>
      <c r="I42" s="18" t="s">
        <v>178</v>
      </c>
      <c r="J42" s="18" t="s">
        <v>194</v>
      </c>
    </row>
    <row r="43" spans="1:12" x14ac:dyDescent="0.15">
      <c r="A43" s="26" t="s">
        <v>203</v>
      </c>
      <c r="B43" s="37" t="s">
        <v>51</v>
      </c>
      <c r="C43" s="44">
        <f>IF($E5&gt;'Jul''11 Origin'!E9,('Bills Jul''11'!E5-'Jul''11 Origin'!E9)*'Jul''11 Origin'!E13/100,0)</f>
        <v>0</v>
      </c>
      <c r="D43" s="37" t="s">
        <v>51</v>
      </c>
      <c r="E43" s="44">
        <f>IF($E5&gt;'Jul''11 Origin'!F9,('Bills Jul''11'!E5-'Jul''11 Origin'!F9)*'Jul''11 Origin'!F13/100,0)</f>
        <v>0</v>
      </c>
      <c r="F43" s="31"/>
      <c r="G43" s="26" t="s">
        <v>379</v>
      </c>
      <c r="I43" s="19">
        <v>12</v>
      </c>
      <c r="J43" s="19" t="s">
        <v>199</v>
      </c>
    </row>
    <row r="44" spans="1:12" x14ac:dyDescent="0.15">
      <c r="A44" s="26" t="s">
        <v>119</v>
      </c>
      <c r="B44" s="37" t="s">
        <v>51</v>
      </c>
      <c r="C44" s="44">
        <f>'Jul''11 Origin'!E14*60/100</f>
        <v>26.73</v>
      </c>
      <c r="D44" s="37" t="s">
        <v>51</v>
      </c>
      <c r="E44" s="44">
        <f>'Jul''11 Origin'!F14*60/100</f>
        <v>29.04</v>
      </c>
      <c r="F44" s="31"/>
      <c r="G44" s="26" t="s">
        <v>281</v>
      </c>
      <c r="I44" s="18" t="s">
        <v>118</v>
      </c>
      <c r="J44" s="18" t="s">
        <v>122</v>
      </c>
    </row>
    <row r="45" spans="1:12" x14ac:dyDescent="0.15">
      <c r="A45" s="26" t="s">
        <v>120</v>
      </c>
      <c r="B45" s="37" t="s">
        <v>51</v>
      </c>
      <c r="C45" s="37" t="s">
        <v>51</v>
      </c>
      <c r="D45" s="37" t="s">
        <v>51</v>
      </c>
      <c r="E45" s="37" t="s">
        <v>51</v>
      </c>
      <c r="F45" s="31"/>
      <c r="G45" s="26" t="s">
        <v>233</v>
      </c>
      <c r="I45" s="20">
        <v>34.83</v>
      </c>
      <c r="J45" s="18" t="s">
        <v>274</v>
      </c>
    </row>
    <row r="46" spans="1:12" ht="14" thickBot="1" x14ac:dyDescent="0.2">
      <c r="A46" s="32" t="s">
        <v>68</v>
      </c>
      <c r="B46" s="38"/>
      <c r="C46" s="33">
        <f>(C40*2)+(C41*2)+(C42*4)+(C43*4)+(C44*6)</f>
        <v>464.15600000000001</v>
      </c>
      <c r="D46" s="38"/>
      <c r="E46" s="39">
        <f>(E40*2)+(E41*2)+(E42*4)+(E43*4)+(E44*6)</f>
        <v>531.04</v>
      </c>
      <c r="F46" s="31"/>
      <c r="G46" s="34" t="s">
        <v>328</v>
      </c>
      <c r="H46" s="34"/>
      <c r="I46" s="23" t="s">
        <v>224</v>
      </c>
      <c r="J46" s="34" t="s">
        <v>272</v>
      </c>
      <c r="K46" s="34"/>
      <c r="L46" s="34"/>
    </row>
    <row r="47" spans="1:12" x14ac:dyDescent="0.15">
      <c r="B47" s="44"/>
      <c r="C47" s="44"/>
      <c r="D47" s="44"/>
      <c r="F47" s="31"/>
    </row>
    <row r="48" spans="1:12" x14ac:dyDescent="0.15">
      <c r="B48" s="44"/>
      <c r="C48" s="44"/>
      <c r="D48" s="44"/>
      <c r="F48" s="31"/>
    </row>
    <row r="49" spans="1:12" x14ac:dyDescent="0.15">
      <c r="B49" s="44"/>
      <c r="C49" s="44"/>
      <c r="D49" s="44"/>
      <c r="F49" s="31"/>
      <c r="G49" s="29" t="s">
        <v>171</v>
      </c>
      <c r="I49" s="13" t="s">
        <v>168</v>
      </c>
      <c r="J49" s="13" t="s">
        <v>193</v>
      </c>
    </row>
    <row r="50" spans="1:12" x14ac:dyDescent="0.15">
      <c r="B50" s="44"/>
      <c r="C50" s="44"/>
      <c r="D50" s="44"/>
      <c r="F50" s="31"/>
      <c r="G50" s="26" t="s">
        <v>144</v>
      </c>
      <c r="I50" s="18" t="s">
        <v>173</v>
      </c>
      <c r="J50" s="18" t="s">
        <v>194</v>
      </c>
    </row>
    <row r="51" spans="1:12" x14ac:dyDescent="0.15">
      <c r="B51" s="44"/>
      <c r="C51" s="44"/>
      <c r="D51" s="44"/>
      <c r="F51" s="31"/>
      <c r="G51" s="26" t="s">
        <v>174</v>
      </c>
      <c r="I51" s="18" t="s">
        <v>176</v>
      </c>
      <c r="J51" s="18" t="s">
        <v>195</v>
      </c>
    </row>
    <row r="52" spans="1:12" x14ac:dyDescent="0.15">
      <c r="A52" s="29" t="s">
        <v>210</v>
      </c>
      <c r="B52" s="13" t="s">
        <v>204</v>
      </c>
      <c r="C52" s="13" t="s">
        <v>169</v>
      </c>
      <c r="D52" s="13" t="s">
        <v>329</v>
      </c>
      <c r="E52" s="13" t="s">
        <v>193</v>
      </c>
      <c r="F52" s="31"/>
      <c r="G52" s="26" t="s">
        <v>234</v>
      </c>
      <c r="I52" s="19">
        <v>44</v>
      </c>
      <c r="J52" s="18" t="s">
        <v>196</v>
      </c>
    </row>
    <row r="53" spans="1:12" x14ac:dyDescent="0.15">
      <c r="A53" s="26" t="s">
        <v>270</v>
      </c>
      <c r="B53" s="37" t="s">
        <v>51</v>
      </c>
      <c r="C53" s="44">
        <f>E5*'Jul''11 Origin'!E21/100</f>
        <v>81.576000000000008</v>
      </c>
      <c r="D53" s="37" t="s">
        <v>51</v>
      </c>
      <c r="E53" s="44">
        <f>E5*'Jul''11 Origin'!F21/100</f>
        <v>90.4</v>
      </c>
      <c r="F53" s="31"/>
      <c r="G53" s="26" t="s">
        <v>177</v>
      </c>
      <c r="I53" s="18" t="s">
        <v>178</v>
      </c>
      <c r="J53" s="18" t="s">
        <v>194</v>
      </c>
    </row>
    <row r="54" spans="1:12" x14ac:dyDescent="0.15">
      <c r="A54" s="26" t="s">
        <v>271</v>
      </c>
      <c r="B54" s="37" t="s">
        <v>51</v>
      </c>
      <c r="C54" s="44">
        <v>0</v>
      </c>
      <c r="D54" s="37" t="s">
        <v>51</v>
      </c>
      <c r="E54" s="44">
        <f>E5*'Jul''11 Origin'!F22/100</f>
        <v>86</v>
      </c>
      <c r="F54" s="31"/>
      <c r="G54" s="26" t="s">
        <v>379</v>
      </c>
      <c r="I54" s="19">
        <v>12</v>
      </c>
      <c r="J54" s="19" t="s">
        <v>199</v>
      </c>
    </row>
    <row r="55" spans="1:12" x14ac:dyDescent="0.15">
      <c r="A55" s="26" t="s">
        <v>119</v>
      </c>
      <c r="B55" s="37" t="s">
        <v>51</v>
      </c>
      <c r="C55" s="44">
        <f>'Jul''11 Origin'!E23*60/100</f>
        <v>30.558000000000003</v>
      </c>
      <c r="D55" s="37" t="s">
        <v>51</v>
      </c>
      <c r="E55" s="44">
        <f>'Jul''11 Origin'!F23*60/100</f>
        <v>32.01</v>
      </c>
      <c r="F55" s="31"/>
      <c r="G55" s="26" t="s">
        <v>281</v>
      </c>
      <c r="I55" s="18" t="s">
        <v>118</v>
      </c>
      <c r="J55" s="18" t="s">
        <v>122</v>
      </c>
    </row>
    <row r="56" spans="1:12" x14ac:dyDescent="0.15">
      <c r="A56" s="26" t="s">
        <v>120</v>
      </c>
      <c r="B56" s="37" t="s">
        <v>51</v>
      </c>
      <c r="C56" s="44">
        <f>SUM(C53:C55)</f>
        <v>112.13400000000001</v>
      </c>
      <c r="D56" s="37" t="s">
        <v>51</v>
      </c>
      <c r="E56" s="37" t="s">
        <v>51</v>
      </c>
      <c r="F56" s="31"/>
      <c r="G56" s="26" t="s">
        <v>233</v>
      </c>
      <c r="I56" s="20">
        <v>34.83</v>
      </c>
      <c r="J56" s="18" t="s">
        <v>274</v>
      </c>
    </row>
    <row r="57" spans="1:12" ht="14" thickBot="1" x14ac:dyDescent="0.2">
      <c r="A57" s="32" t="s">
        <v>68</v>
      </c>
      <c r="B57" s="33"/>
      <c r="C57" s="33">
        <f>C56*6</f>
        <v>672.80400000000009</v>
      </c>
      <c r="D57" s="33"/>
      <c r="E57" s="39">
        <f>(E53*2)+(E54*4)+(E55*6)</f>
        <v>716.8599999999999</v>
      </c>
      <c r="F57" s="31"/>
      <c r="G57" s="34" t="s">
        <v>328</v>
      </c>
      <c r="H57" s="34"/>
      <c r="I57" s="23" t="s">
        <v>224</v>
      </c>
      <c r="J57" s="34" t="s">
        <v>272</v>
      </c>
      <c r="K57" s="34"/>
      <c r="L57" s="34"/>
    </row>
    <row r="59" spans="1:12" x14ac:dyDescent="0.15">
      <c r="B59" s="44"/>
      <c r="C59" s="44"/>
      <c r="D59" s="44"/>
    </row>
  </sheetData>
  <sheetProtection algorithmName="SHA-512" hashValue="Q099Ce7dIEZbKu+EV+i9WulmgOLq6wrpR2CFFo7K7bSgyK0FYcvB1fF9r3txBK/RhPBIPfvFqe9JlSFVsAOV7A==" saltValue="EzntAUsQ8dOE98aSHcupbA==" spinCount="100000" sheet="1" objects="1" scenarios="1"/>
  <phoneticPr fontId="11" type="noConversion"/>
  <pageMargins left="0.75" right="0.75" top="1" bottom="1" header="0.5" footer="0.5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6E744-97B9-1E46-B83D-FA6379556E76}">
  <sheetPr codeName="Sheet38"/>
  <dimension ref="A1:BU38"/>
  <sheetViews>
    <sheetView zoomScaleNormal="120" workbookViewId="0">
      <selection activeCell="A12" sqref="A12:XFD12"/>
    </sheetView>
  </sheetViews>
  <sheetFormatPr baseColWidth="10" defaultRowHeight="13" x14ac:dyDescent="0.15"/>
  <cols>
    <col min="1" max="1" width="7.1640625" style="233" customWidth="1"/>
    <col min="2" max="2" width="10.83203125" style="233"/>
    <col min="3" max="3" width="6.33203125" style="233" customWidth="1"/>
    <col min="4" max="4" width="30.5" style="233" bestFit="1" customWidth="1"/>
    <col min="5" max="5" width="10.83203125" style="233"/>
    <col min="6" max="6" width="16.1640625" style="233" customWidth="1"/>
    <col min="7" max="7" width="16.5" style="233" customWidth="1"/>
    <col min="8" max="64" width="10.83203125" style="233"/>
    <col min="65" max="65" width="50.6640625" style="233" customWidth="1"/>
    <col min="66" max="66" width="12.1640625" style="233" customWidth="1"/>
    <col min="67" max="67" width="10.83203125" style="233" customWidth="1"/>
    <col min="68" max="69" width="10.83203125" style="233"/>
    <col min="70" max="70" width="20.5" style="233" customWidth="1"/>
    <col min="71" max="71" width="88.1640625" style="233" customWidth="1"/>
    <col min="72" max="16384" width="10.83203125" style="233"/>
  </cols>
  <sheetData>
    <row r="1" spans="1:72" ht="70" x14ac:dyDescent="0.15">
      <c r="A1" s="208" t="s">
        <v>209</v>
      </c>
      <c r="B1" s="208" t="s">
        <v>366</v>
      </c>
      <c r="C1" s="209" t="s">
        <v>257</v>
      </c>
      <c r="D1" s="210" t="s">
        <v>258</v>
      </c>
      <c r="E1" s="208" t="s">
        <v>259</v>
      </c>
      <c r="F1" s="209" t="s">
        <v>267</v>
      </c>
      <c r="G1" s="210" t="s">
        <v>260</v>
      </c>
      <c r="H1" s="211" t="s">
        <v>268</v>
      </c>
      <c r="I1" s="212" t="s">
        <v>647</v>
      </c>
      <c r="J1" s="213" t="s">
        <v>648</v>
      </c>
      <c r="K1" s="214" t="s">
        <v>261</v>
      </c>
      <c r="L1" s="214" t="s">
        <v>262</v>
      </c>
      <c r="M1" s="214" t="s">
        <v>263</v>
      </c>
      <c r="N1" s="214" t="s">
        <v>264</v>
      </c>
      <c r="O1" s="214" t="s">
        <v>265</v>
      </c>
      <c r="P1" s="215" t="s">
        <v>266</v>
      </c>
      <c r="Q1" s="216" t="s">
        <v>649</v>
      </c>
      <c r="R1" s="216" t="s">
        <v>650</v>
      </c>
      <c r="S1" s="216" t="s">
        <v>651</v>
      </c>
      <c r="T1" s="216" t="s">
        <v>652</v>
      </c>
      <c r="U1" s="216" t="s">
        <v>653</v>
      </c>
      <c r="V1" s="217" t="s">
        <v>654</v>
      </c>
      <c r="W1" s="218" t="s">
        <v>655</v>
      </c>
      <c r="X1" s="218" t="s">
        <v>317</v>
      </c>
      <c r="Y1" s="218" t="s">
        <v>318</v>
      </c>
      <c r="Z1" s="218" t="s">
        <v>319</v>
      </c>
      <c r="AA1" s="218" t="s">
        <v>320</v>
      </c>
      <c r="AB1" s="219" t="s">
        <v>321</v>
      </c>
      <c r="AC1" s="220" t="s">
        <v>322</v>
      </c>
      <c r="AD1" s="220" t="s">
        <v>323</v>
      </c>
      <c r="AE1" s="220" t="s">
        <v>324</v>
      </c>
      <c r="AF1" s="220" t="s">
        <v>428</v>
      </c>
      <c r="AG1" s="220" t="s">
        <v>429</v>
      </c>
      <c r="AH1" s="221" t="s">
        <v>430</v>
      </c>
      <c r="AI1" s="222" t="s">
        <v>431</v>
      </c>
      <c r="AJ1" s="222" t="s">
        <v>331</v>
      </c>
      <c r="AK1" s="222" t="s">
        <v>332</v>
      </c>
      <c r="AL1" s="222" t="s">
        <v>333</v>
      </c>
      <c r="AM1" s="222" t="s">
        <v>334</v>
      </c>
      <c r="AN1" s="223" t="s">
        <v>335</v>
      </c>
      <c r="AO1" s="224" t="s">
        <v>336</v>
      </c>
      <c r="AP1" s="224" t="s">
        <v>337</v>
      </c>
      <c r="AQ1" s="224" t="s">
        <v>338</v>
      </c>
      <c r="AR1" s="225" t="s">
        <v>229</v>
      </c>
      <c r="AS1" s="226" t="s">
        <v>656</v>
      </c>
      <c r="AT1" s="227" t="s">
        <v>230</v>
      </c>
      <c r="AU1" s="228" t="s">
        <v>231</v>
      </c>
      <c r="AV1" s="227" t="s">
        <v>232</v>
      </c>
      <c r="AW1" s="218" t="s">
        <v>340</v>
      </c>
      <c r="AX1" s="229" t="s">
        <v>440</v>
      </c>
      <c r="AY1" s="218" t="s">
        <v>441</v>
      </c>
      <c r="AZ1" s="229" t="s">
        <v>442</v>
      </c>
      <c r="BA1" s="219" t="s">
        <v>443</v>
      </c>
      <c r="BB1" s="227" t="s">
        <v>549</v>
      </c>
      <c r="BC1" s="230" t="s">
        <v>550</v>
      </c>
      <c r="BD1" s="229" t="s">
        <v>444</v>
      </c>
      <c r="BE1" s="219" t="s">
        <v>445</v>
      </c>
      <c r="BF1" s="208" t="s">
        <v>446</v>
      </c>
      <c r="BG1" s="231" t="s">
        <v>447</v>
      </c>
      <c r="BH1" s="232" t="s">
        <v>249</v>
      </c>
      <c r="BI1" s="231" t="s">
        <v>250</v>
      </c>
      <c r="BJ1" s="231" t="s">
        <v>551</v>
      </c>
      <c r="BK1" s="231" t="s">
        <v>552</v>
      </c>
      <c r="BL1" s="231" t="s">
        <v>553</v>
      </c>
      <c r="BM1" s="208" t="s">
        <v>251</v>
      </c>
      <c r="BN1" s="209" t="s">
        <v>252</v>
      </c>
      <c r="BO1" s="231" t="s">
        <v>353</v>
      </c>
      <c r="BP1" s="231" t="s">
        <v>354</v>
      </c>
      <c r="BQ1" s="231" t="s">
        <v>657</v>
      </c>
      <c r="BR1" s="209" t="s">
        <v>355</v>
      </c>
      <c r="BS1" s="231" t="s">
        <v>356</v>
      </c>
      <c r="BT1" s="208" t="s">
        <v>357</v>
      </c>
    </row>
    <row r="2" spans="1:72" customFormat="1" ht="13" customHeight="1" x14ac:dyDescent="0.15">
      <c r="A2" s="375">
        <v>3438</v>
      </c>
      <c r="B2" s="414">
        <v>43669</v>
      </c>
      <c r="C2" s="377" t="s">
        <v>699</v>
      </c>
      <c r="D2" s="375" t="s">
        <v>608</v>
      </c>
      <c r="E2" s="378">
        <v>43669</v>
      </c>
      <c r="F2" s="377" t="s">
        <v>700</v>
      </c>
      <c r="G2" s="375" t="s">
        <v>742</v>
      </c>
      <c r="H2" s="379">
        <v>55.927272727272722</v>
      </c>
      <c r="I2" s="380"/>
      <c r="J2" s="380"/>
      <c r="K2" s="381" t="s">
        <v>702</v>
      </c>
      <c r="L2" s="382">
        <v>1200</v>
      </c>
      <c r="M2" s="382">
        <v>1200</v>
      </c>
      <c r="N2" s="382">
        <v>3000</v>
      </c>
      <c r="O2" s="382">
        <v>160000</v>
      </c>
      <c r="P2" s="375">
        <v>658000</v>
      </c>
      <c r="Q2" s="375"/>
      <c r="R2" s="375"/>
      <c r="S2" s="375"/>
      <c r="T2" s="375"/>
      <c r="U2" s="375"/>
      <c r="V2" s="375"/>
      <c r="W2" s="379">
        <v>3.6363636363636362</v>
      </c>
      <c r="X2" s="379">
        <v>2.8181818181818179</v>
      </c>
      <c r="Y2" s="379">
        <v>2.7272727272727271</v>
      </c>
      <c r="Z2" s="379">
        <v>2.6454545454545455</v>
      </c>
      <c r="AA2" s="379">
        <v>2.4454545454545453</v>
      </c>
      <c r="AB2" s="379">
        <v>2.1909090909090909</v>
      </c>
      <c r="AC2" s="380"/>
      <c r="AD2" s="380"/>
      <c r="AE2" s="380"/>
      <c r="AF2" s="380"/>
      <c r="AG2" s="380"/>
      <c r="AH2" s="380"/>
      <c r="AI2" s="380"/>
      <c r="AJ2" s="380"/>
      <c r="AK2" s="380"/>
      <c r="AL2" s="380"/>
      <c r="AM2" s="380"/>
      <c r="AN2" s="380"/>
      <c r="AO2" s="383" t="s">
        <v>703</v>
      </c>
      <c r="AP2" s="383"/>
      <c r="AQ2" s="383"/>
      <c r="AR2" s="383"/>
      <c r="AS2" s="375"/>
      <c r="AT2" s="383">
        <v>0</v>
      </c>
      <c r="AU2" s="383">
        <v>0</v>
      </c>
      <c r="AV2" s="383">
        <v>0</v>
      </c>
      <c r="AW2" s="383">
        <v>0</v>
      </c>
      <c r="AX2" s="383">
        <v>0</v>
      </c>
      <c r="AY2" s="383">
        <v>0</v>
      </c>
      <c r="AZ2" s="383">
        <v>0</v>
      </c>
      <c r="BA2" s="383">
        <v>0</v>
      </c>
      <c r="BB2" s="383">
        <v>0</v>
      </c>
      <c r="BC2" s="383">
        <v>0</v>
      </c>
      <c r="BD2" s="383">
        <v>0</v>
      </c>
      <c r="BE2" s="383">
        <v>0</v>
      </c>
      <c r="BF2" s="383"/>
      <c r="BG2" s="383" t="s">
        <v>703</v>
      </c>
      <c r="BH2" s="383">
        <v>12</v>
      </c>
      <c r="BI2" s="383" t="s">
        <v>703</v>
      </c>
      <c r="BJ2" s="383"/>
      <c r="BK2" s="383"/>
      <c r="BL2" s="383"/>
      <c r="BM2" s="384"/>
      <c r="BN2" s="385"/>
      <c r="BO2" s="386"/>
      <c r="BP2" s="383" t="s">
        <v>704</v>
      </c>
      <c r="BQ2" s="383"/>
      <c r="BR2" s="377" t="s">
        <v>705</v>
      </c>
      <c r="BS2" s="375" t="s">
        <v>798</v>
      </c>
      <c r="BT2" s="375"/>
    </row>
    <row r="3" spans="1:72" customFormat="1" ht="13" customHeight="1" x14ac:dyDescent="0.15">
      <c r="A3" s="375">
        <v>3496</v>
      </c>
      <c r="B3" s="414">
        <v>43669</v>
      </c>
      <c r="C3" s="377" t="s">
        <v>699</v>
      </c>
      <c r="D3" s="375" t="s">
        <v>608</v>
      </c>
      <c r="E3" s="378">
        <v>43646</v>
      </c>
      <c r="F3" s="377" t="s">
        <v>708</v>
      </c>
      <c r="G3" s="375" t="s">
        <v>744</v>
      </c>
      <c r="H3" s="379">
        <v>73.900000000000006</v>
      </c>
      <c r="I3" s="380"/>
      <c r="J3" s="380"/>
      <c r="K3" s="381" t="s">
        <v>702</v>
      </c>
      <c r="L3" s="382">
        <v>1200</v>
      </c>
      <c r="M3" s="382">
        <v>1200</v>
      </c>
      <c r="N3" s="382">
        <v>3000</v>
      </c>
      <c r="O3" s="382">
        <v>160000</v>
      </c>
      <c r="P3" s="375">
        <v>658000</v>
      </c>
      <c r="Q3" s="382"/>
      <c r="R3" s="382"/>
      <c r="S3" s="382"/>
      <c r="T3" s="382"/>
      <c r="U3" s="382"/>
      <c r="V3" s="382"/>
      <c r="W3" s="379">
        <v>4.9545454545454541</v>
      </c>
      <c r="X3" s="379">
        <v>3.5090909090909088</v>
      </c>
      <c r="Y3" s="379">
        <v>3.3909090909090907</v>
      </c>
      <c r="Z3" s="379">
        <v>3.2454545454545451</v>
      </c>
      <c r="AA3" s="379">
        <v>3.1727272727272728</v>
      </c>
      <c r="AB3" s="379">
        <v>2.9272727272727272</v>
      </c>
      <c r="AC3" s="380"/>
      <c r="AD3" s="380"/>
      <c r="AE3" s="380"/>
      <c r="AF3" s="380"/>
      <c r="AG3" s="380"/>
      <c r="AH3" s="380"/>
      <c r="AI3" s="380"/>
      <c r="AJ3" s="380"/>
      <c r="AK3" s="380"/>
      <c r="AL3" s="380"/>
      <c r="AM3" s="380"/>
      <c r="AN3" s="380"/>
      <c r="AO3" s="383" t="s">
        <v>703</v>
      </c>
      <c r="AP3" s="375"/>
      <c r="AQ3" s="375"/>
      <c r="AR3" s="375"/>
      <c r="AS3" s="375"/>
      <c r="AT3" s="383">
        <v>8</v>
      </c>
      <c r="AU3" s="383">
        <v>0</v>
      </c>
      <c r="AV3" s="383">
        <v>0</v>
      </c>
      <c r="AW3" s="383">
        <v>0</v>
      </c>
      <c r="AX3" s="383">
        <v>0</v>
      </c>
      <c r="AY3" s="383">
        <v>0</v>
      </c>
      <c r="AZ3" s="383">
        <v>0</v>
      </c>
      <c r="BA3" s="383">
        <v>0</v>
      </c>
      <c r="BB3" s="383">
        <v>0</v>
      </c>
      <c r="BC3" s="383">
        <v>0</v>
      </c>
      <c r="BD3" s="383">
        <v>0</v>
      </c>
      <c r="BE3" s="383">
        <v>0</v>
      </c>
      <c r="BF3" s="383"/>
      <c r="BG3" s="383" t="s">
        <v>703</v>
      </c>
      <c r="BH3" s="383">
        <v>12</v>
      </c>
      <c r="BI3" s="383" t="s">
        <v>703</v>
      </c>
      <c r="BJ3" s="383"/>
      <c r="BK3" s="383"/>
      <c r="BL3" s="383"/>
      <c r="BM3" s="377"/>
      <c r="BN3" s="375"/>
      <c r="BO3" s="383"/>
      <c r="BP3" s="383" t="s">
        <v>704</v>
      </c>
      <c r="BQ3" s="383"/>
      <c r="BR3" s="377"/>
      <c r="BS3" s="275" t="s">
        <v>799</v>
      </c>
      <c r="BT3" s="375"/>
    </row>
    <row r="4" spans="1:72" customFormat="1" ht="13" customHeight="1" x14ac:dyDescent="0.15">
      <c r="A4" s="375">
        <v>547</v>
      </c>
      <c r="B4" s="414">
        <v>43669</v>
      </c>
      <c r="C4" s="377" t="s">
        <v>699</v>
      </c>
      <c r="D4" s="375" t="s">
        <v>608</v>
      </c>
      <c r="E4" s="378">
        <v>43646</v>
      </c>
      <c r="F4" s="377" t="s">
        <v>709</v>
      </c>
      <c r="G4" s="375" t="s">
        <v>748</v>
      </c>
      <c r="H4" s="379">
        <v>65.272727272727266</v>
      </c>
      <c r="I4" s="380"/>
      <c r="J4" s="380"/>
      <c r="K4" s="381" t="s">
        <v>702</v>
      </c>
      <c r="L4" s="382">
        <v>1242</v>
      </c>
      <c r="M4" s="382">
        <v>163440</v>
      </c>
      <c r="N4" s="382"/>
      <c r="O4" s="382"/>
      <c r="P4" s="382"/>
      <c r="Q4" s="382"/>
      <c r="R4" s="382"/>
      <c r="S4" s="382"/>
      <c r="T4" s="382"/>
      <c r="U4" s="382"/>
      <c r="V4" s="382"/>
      <c r="W4" s="379">
        <v>4.254545454545454</v>
      </c>
      <c r="X4" s="379">
        <v>2.8</v>
      </c>
      <c r="Y4" s="379">
        <v>2.5272727272727269</v>
      </c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3" t="s">
        <v>703</v>
      </c>
      <c r="AP4" s="383"/>
      <c r="AQ4" s="383"/>
      <c r="AR4" s="383"/>
      <c r="AS4" s="375"/>
      <c r="AT4" s="383">
        <v>0</v>
      </c>
      <c r="AU4" s="383">
        <v>0</v>
      </c>
      <c r="AV4" s="383">
        <v>0</v>
      </c>
      <c r="AW4" s="383">
        <v>0</v>
      </c>
      <c r="AX4" s="383">
        <v>0</v>
      </c>
      <c r="AY4" s="383">
        <v>0</v>
      </c>
      <c r="AZ4" s="383">
        <v>0</v>
      </c>
      <c r="BA4" s="383">
        <v>0</v>
      </c>
      <c r="BB4" s="383">
        <v>0</v>
      </c>
      <c r="BC4" s="383">
        <v>0</v>
      </c>
      <c r="BD4" s="383">
        <v>0</v>
      </c>
      <c r="BE4" s="383">
        <v>0</v>
      </c>
      <c r="BF4" s="383"/>
      <c r="BG4" s="383" t="s">
        <v>703</v>
      </c>
      <c r="BH4" s="383">
        <v>12</v>
      </c>
      <c r="BI4" s="383" t="s">
        <v>703</v>
      </c>
      <c r="BJ4" s="383"/>
      <c r="BK4" s="383"/>
      <c r="BL4" s="383"/>
      <c r="BM4" s="377"/>
      <c r="BN4" s="375"/>
      <c r="BO4" s="389"/>
      <c r="BP4" s="383" t="s">
        <v>704</v>
      </c>
      <c r="BQ4" s="383"/>
      <c r="BR4" s="377"/>
      <c r="BS4" s="275" t="s">
        <v>800</v>
      </c>
      <c r="BT4" s="375"/>
    </row>
    <row r="5" spans="1:72" customFormat="1" ht="13" customHeight="1" x14ac:dyDescent="0.15">
      <c r="A5" s="375">
        <v>2357</v>
      </c>
      <c r="B5" s="414">
        <v>43669</v>
      </c>
      <c r="C5" s="377" t="s">
        <v>699</v>
      </c>
      <c r="D5" s="375" t="s">
        <v>608</v>
      </c>
      <c r="E5" s="378">
        <v>43646</v>
      </c>
      <c r="F5" s="377" t="s">
        <v>750</v>
      </c>
      <c r="G5" s="375" t="s">
        <v>672</v>
      </c>
      <c r="H5" s="379">
        <v>69.990909090909085</v>
      </c>
      <c r="I5" s="380"/>
      <c r="J5" s="380"/>
      <c r="K5" s="381" t="s">
        <v>702</v>
      </c>
      <c r="L5" s="382">
        <v>1242</v>
      </c>
      <c r="M5" s="382">
        <v>1222</v>
      </c>
      <c r="N5" s="382">
        <v>2958</v>
      </c>
      <c r="O5" s="382">
        <v>159287</v>
      </c>
      <c r="P5" s="416"/>
      <c r="Q5" s="382"/>
      <c r="R5" s="382"/>
      <c r="S5" s="382"/>
      <c r="T5" s="382"/>
      <c r="U5" s="382"/>
      <c r="V5" s="382"/>
      <c r="W5" s="379">
        <v>3.2818181818181813</v>
      </c>
      <c r="X5" s="379">
        <v>2.7818181818181817</v>
      </c>
      <c r="Y5" s="379">
        <v>2.5545454545454542</v>
      </c>
      <c r="Z5" s="379">
        <v>2.4818181818181815</v>
      </c>
      <c r="AA5" s="379">
        <v>2.1999999999999997</v>
      </c>
      <c r="AB5" s="380"/>
      <c r="AC5" s="380"/>
      <c r="AD5" s="380"/>
      <c r="AE5" s="380"/>
      <c r="AF5" s="380"/>
      <c r="AG5" s="380"/>
      <c r="AH5" s="380"/>
      <c r="AI5" s="380"/>
      <c r="AJ5" s="380"/>
      <c r="AK5" s="380"/>
      <c r="AL5" s="380"/>
      <c r="AM5" s="380"/>
      <c r="AN5" s="380"/>
      <c r="AO5" s="383" t="s">
        <v>703</v>
      </c>
      <c r="AP5" s="375"/>
      <c r="AQ5" s="375"/>
      <c r="AR5" s="375"/>
      <c r="AS5" s="375"/>
      <c r="AT5" s="383">
        <v>0</v>
      </c>
      <c r="AU5" s="383">
        <v>0</v>
      </c>
      <c r="AV5" s="383">
        <v>0</v>
      </c>
      <c r="AW5" s="383">
        <v>0</v>
      </c>
      <c r="AX5" s="383">
        <v>0</v>
      </c>
      <c r="AY5" s="383">
        <v>0</v>
      </c>
      <c r="AZ5" s="383">
        <v>0</v>
      </c>
      <c r="BA5" s="383">
        <v>0</v>
      </c>
      <c r="BB5" s="383">
        <v>0</v>
      </c>
      <c r="BC5" s="383">
        <v>0</v>
      </c>
      <c r="BD5" s="383">
        <v>0</v>
      </c>
      <c r="BE5" s="383">
        <v>0</v>
      </c>
      <c r="BF5" s="383"/>
      <c r="BG5" s="383" t="s">
        <v>703</v>
      </c>
      <c r="BH5" s="383"/>
      <c r="BI5" s="383" t="s">
        <v>703</v>
      </c>
      <c r="BJ5" s="383"/>
      <c r="BK5" s="383"/>
      <c r="BL5" s="391"/>
      <c r="BM5" s="377"/>
      <c r="BN5" s="375"/>
      <c r="BO5" s="383"/>
      <c r="BP5" s="383" t="s">
        <v>704</v>
      </c>
      <c r="BQ5" s="383"/>
      <c r="BR5" s="377"/>
      <c r="BS5" s="392" t="s">
        <v>801</v>
      </c>
      <c r="BT5" s="375"/>
    </row>
    <row r="6" spans="1:72" customFormat="1" ht="13" customHeight="1" x14ac:dyDescent="0.15">
      <c r="A6" s="375">
        <v>2626</v>
      </c>
      <c r="B6" s="414">
        <v>43669</v>
      </c>
      <c r="C6" s="388" t="s">
        <v>565</v>
      </c>
      <c r="D6" s="375" t="s">
        <v>608</v>
      </c>
      <c r="E6" s="390">
        <v>43650</v>
      </c>
      <c r="F6" s="377" t="s">
        <v>752</v>
      </c>
      <c r="G6" s="375" t="s">
        <v>802</v>
      </c>
      <c r="H6" s="379">
        <v>56.318181818181813</v>
      </c>
      <c r="I6" s="380"/>
      <c r="J6" s="380"/>
      <c r="K6" s="381" t="s">
        <v>702</v>
      </c>
      <c r="L6" s="375">
        <v>1240</v>
      </c>
      <c r="M6" s="375">
        <v>1220</v>
      </c>
      <c r="N6" s="375">
        <v>2960</v>
      </c>
      <c r="O6" s="375">
        <v>159300</v>
      </c>
      <c r="P6" s="375">
        <v>657900</v>
      </c>
      <c r="Q6" s="375"/>
      <c r="R6" s="375"/>
      <c r="S6" s="375"/>
      <c r="T6" s="375"/>
      <c r="U6" s="375"/>
      <c r="V6" s="375"/>
      <c r="W6" s="379">
        <v>5.8090909090909086</v>
      </c>
      <c r="X6" s="379">
        <v>3.8727272727272721</v>
      </c>
      <c r="Y6" s="379">
        <v>3.5818181818181816</v>
      </c>
      <c r="Z6" s="379">
        <v>3.5545454545454542</v>
      </c>
      <c r="AA6" s="379">
        <v>3.3727272727272726</v>
      </c>
      <c r="AB6" s="379">
        <v>1.918181818181818</v>
      </c>
      <c r="AC6" s="380"/>
      <c r="AD6" s="380"/>
      <c r="AE6" s="380"/>
      <c r="AF6" s="380"/>
      <c r="AG6" s="380"/>
      <c r="AH6" s="380"/>
      <c r="AI6" s="380"/>
      <c r="AJ6" s="380"/>
      <c r="AK6" s="380"/>
      <c r="AL6" s="380"/>
      <c r="AM6" s="380"/>
      <c r="AN6" s="380"/>
      <c r="AO6" s="383" t="s">
        <v>569</v>
      </c>
      <c r="AP6" s="383"/>
      <c r="AQ6" s="383"/>
      <c r="AR6" s="383"/>
      <c r="AS6" s="375"/>
      <c r="AT6" s="383">
        <v>10</v>
      </c>
      <c r="AU6" s="383">
        <v>0</v>
      </c>
      <c r="AV6" s="383">
        <v>0</v>
      </c>
      <c r="AW6" s="383">
        <v>0</v>
      </c>
      <c r="AX6" s="383">
        <v>0</v>
      </c>
      <c r="AY6" s="383">
        <v>0</v>
      </c>
      <c r="AZ6" s="383">
        <v>0</v>
      </c>
      <c r="BA6" s="383">
        <v>0</v>
      </c>
      <c r="BB6" s="383">
        <v>0</v>
      </c>
      <c r="BC6" s="383">
        <v>0</v>
      </c>
      <c r="BD6" s="383">
        <v>0</v>
      </c>
      <c r="BE6" s="383">
        <v>0</v>
      </c>
      <c r="BF6" s="383"/>
      <c r="BG6" s="383" t="s">
        <v>569</v>
      </c>
      <c r="BH6" s="383"/>
      <c r="BI6" s="383" t="s">
        <v>703</v>
      </c>
      <c r="BJ6" s="383"/>
      <c r="BK6" s="383"/>
      <c r="BL6" s="383"/>
      <c r="BM6" s="377"/>
      <c r="BN6" s="375"/>
      <c r="BO6" s="383"/>
      <c r="BP6" s="383" t="s">
        <v>704</v>
      </c>
      <c r="BQ6" s="383"/>
      <c r="BR6" s="377" t="s">
        <v>803</v>
      </c>
      <c r="BS6" s="409" t="s">
        <v>804</v>
      </c>
      <c r="BT6" s="375"/>
    </row>
    <row r="7" spans="1:72" customFormat="1" ht="13" customHeight="1" x14ac:dyDescent="0.15">
      <c r="A7" s="375">
        <v>68</v>
      </c>
      <c r="B7" s="414">
        <v>43669</v>
      </c>
      <c r="C7" s="193" t="s">
        <v>565</v>
      </c>
      <c r="D7" s="375" t="s">
        <v>608</v>
      </c>
      <c r="E7" s="390">
        <v>43650</v>
      </c>
      <c r="F7" s="193" t="s">
        <v>680</v>
      </c>
      <c r="G7" s="375" t="s">
        <v>681</v>
      </c>
      <c r="H7" s="379">
        <v>51</v>
      </c>
      <c r="I7" s="380"/>
      <c r="J7" s="380"/>
      <c r="K7" s="381" t="s">
        <v>702</v>
      </c>
      <c r="L7" s="382">
        <v>1250</v>
      </c>
      <c r="M7" s="382"/>
      <c r="N7" s="382"/>
      <c r="O7" s="382"/>
      <c r="P7" s="382"/>
      <c r="Q7" s="375"/>
      <c r="R7" s="375"/>
      <c r="S7" s="375"/>
      <c r="T7" s="375"/>
      <c r="U7" s="375"/>
      <c r="V7" s="375"/>
      <c r="W7" s="379">
        <v>3.9</v>
      </c>
      <c r="X7" s="379">
        <v>2.8181818181818179</v>
      </c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0"/>
      <c r="AJ7" s="380"/>
      <c r="AK7" s="380"/>
      <c r="AL7" s="380"/>
      <c r="AM7" s="380"/>
      <c r="AN7" s="380"/>
      <c r="AO7" s="383" t="s">
        <v>703</v>
      </c>
      <c r="AP7" s="383"/>
      <c r="AQ7" s="383"/>
      <c r="AR7" s="383"/>
      <c r="AS7" s="375"/>
      <c r="AT7" s="383">
        <v>0</v>
      </c>
      <c r="AU7" s="383">
        <v>0</v>
      </c>
      <c r="AV7" s="383">
        <v>2</v>
      </c>
      <c r="AW7" s="383">
        <v>0</v>
      </c>
      <c r="AX7" s="383">
        <v>0</v>
      </c>
      <c r="AY7" s="383">
        <v>0</v>
      </c>
      <c r="AZ7" s="383">
        <v>0</v>
      </c>
      <c r="BA7" s="383">
        <v>0</v>
      </c>
      <c r="BB7" s="383">
        <v>0</v>
      </c>
      <c r="BC7" s="383">
        <v>0</v>
      </c>
      <c r="BD7" s="383">
        <v>0</v>
      </c>
      <c r="BE7" s="383">
        <v>0</v>
      </c>
      <c r="BF7" s="383"/>
      <c r="BG7" s="383" t="s">
        <v>703</v>
      </c>
      <c r="BH7" s="383"/>
      <c r="BI7" s="383" t="s">
        <v>703</v>
      </c>
      <c r="BJ7" s="383"/>
      <c r="BK7" s="383"/>
      <c r="BL7" s="383"/>
      <c r="BM7" s="377"/>
      <c r="BN7" s="375"/>
      <c r="BO7" s="383"/>
      <c r="BP7" s="383" t="s">
        <v>704</v>
      </c>
      <c r="BQ7" s="383">
        <v>1</v>
      </c>
      <c r="BR7" s="377"/>
      <c r="BS7" s="275" t="s">
        <v>805</v>
      </c>
      <c r="BT7" s="375"/>
    </row>
    <row r="8" spans="1:72" customFormat="1" ht="13" customHeight="1" x14ac:dyDescent="0.15">
      <c r="A8" s="375">
        <v>200</v>
      </c>
      <c r="B8" s="414">
        <v>43669</v>
      </c>
      <c r="C8" s="388" t="s">
        <v>565</v>
      </c>
      <c r="D8" s="375" t="s">
        <v>608</v>
      </c>
      <c r="E8" s="390">
        <v>43658</v>
      </c>
      <c r="F8" s="375" t="s">
        <v>717</v>
      </c>
      <c r="G8" s="375" t="s">
        <v>718</v>
      </c>
      <c r="H8" s="379">
        <v>70.999999999999986</v>
      </c>
      <c r="I8" s="380"/>
      <c r="J8" s="380"/>
      <c r="K8" s="381" t="s">
        <v>702</v>
      </c>
      <c r="L8" s="382">
        <v>1242.6000000000001</v>
      </c>
      <c r="M8" s="382">
        <v>2466</v>
      </c>
      <c r="N8" s="382">
        <v>5424.5999999999995</v>
      </c>
      <c r="O8" s="382">
        <v>164700</v>
      </c>
      <c r="P8" s="382"/>
      <c r="Q8" s="375"/>
      <c r="R8" s="375"/>
      <c r="S8" s="375"/>
      <c r="T8" s="375"/>
      <c r="U8" s="375"/>
      <c r="V8" s="375"/>
      <c r="W8" s="379">
        <v>2.9999999999999996</v>
      </c>
      <c r="X8" s="379">
        <v>2.8</v>
      </c>
      <c r="Y8" s="379">
        <v>2.6545454545454543</v>
      </c>
      <c r="Z8" s="379">
        <v>2.4</v>
      </c>
      <c r="AA8" s="379">
        <v>2.3181818181818179</v>
      </c>
      <c r="AB8" s="380"/>
      <c r="AC8" s="380"/>
      <c r="AD8" s="380"/>
      <c r="AE8" s="380"/>
      <c r="AF8" s="380"/>
      <c r="AG8" s="380"/>
      <c r="AH8" s="380"/>
      <c r="AI8" s="380"/>
      <c r="AJ8" s="380"/>
      <c r="AK8" s="380"/>
      <c r="AL8" s="380"/>
      <c r="AM8" s="380"/>
      <c r="AN8" s="380"/>
      <c r="AO8" s="383" t="s">
        <v>569</v>
      </c>
      <c r="AP8" s="383"/>
      <c r="AQ8" s="383"/>
      <c r="AR8" s="383"/>
      <c r="AS8" s="375"/>
      <c r="AT8" s="383">
        <v>0</v>
      </c>
      <c r="AU8" s="383">
        <v>0</v>
      </c>
      <c r="AV8" s="383">
        <v>0</v>
      </c>
      <c r="AW8" s="383">
        <v>0</v>
      </c>
      <c r="AX8" s="383">
        <v>0</v>
      </c>
      <c r="AY8" s="383">
        <v>0</v>
      </c>
      <c r="AZ8" s="383">
        <v>0</v>
      </c>
      <c r="BA8" s="383">
        <v>0</v>
      </c>
      <c r="BB8" s="383">
        <v>0</v>
      </c>
      <c r="BC8" s="383">
        <v>0</v>
      </c>
      <c r="BD8" s="383">
        <v>0</v>
      </c>
      <c r="BE8" s="383">
        <v>0</v>
      </c>
      <c r="BF8" s="383"/>
      <c r="BG8" s="383" t="s">
        <v>569</v>
      </c>
      <c r="BH8" s="383"/>
      <c r="BI8" s="383" t="s">
        <v>489</v>
      </c>
      <c r="BJ8" s="383"/>
      <c r="BK8" s="383"/>
      <c r="BL8" s="383"/>
      <c r="BM8" s="384"/>
      <c r="BN8" s="385"/>
      <c r="BO8" s="386"/>
      <c r="BP8" s="383" t="s">
        <v>493</v>
      </c>
      <c r="BQ8" s="383"/>
      <c r="BR8" s="377" t="s">
        <v>757</v>
      </c>
      <c r="BS8" s="275" t="s">
        <v>794</v>
      </c>
      <c r="BT8" s="375"/>
    </row>
    <row r="9" spans="1:72" customFormat="1" ht="13" customHeight="1" x14ac:dyDescent="0.15">
      <c r="A9" s="375">
        <v>3320</v>
      </c>
      <c r="B9" s="414">
        <v>43669</v>
      </c>
      <c r="C9" s="377" t="s">
        <v>699</v>
      </c>
      <c r="D9" s="375" t="s">
        <v>608</v>
      </c>
      <c r="E9" s="378">
        <v>43646</v>
      </c>
      <c r="F9" s="375" t="s">
        <v>758</v>
      </c>
      <c r="G9" s="375" t="s">
        <v>759</v>
      </c>
      <c r="H9" s="379">
        <v>62.663636363636364</v>
      </c>
      <c r="I9" s="380"/>
      <c r="J9" s="380"/>
      <c r="K9" s="381"/>
      <c r="L9" s="382"/>
      <c r="M9" s="382"/>
      <c r="N9" s="382"/>
      <c r="O9" s="382"/>
      <c r="P9" s="382"/>
      <c r="Q9" s="382"/>
      <c r="R9" s="382"/>
      <c r="S9" s="382"/>
      <c r="T9" s="382"/>
      <c r="U9" s="382"/>
      <c r="V9" s="382"/>
      <c r="W9" s="379">
        <v>3.1636363636363636</v>
      </c>
      <c r="X9" s="380"/>
      <c r="Y9" s="380"/>
      <c r="Z9" s="380"/>
      <c r="AA9" s="380"/>
      <c r="AB9" s="380"/>
      <c r="AC9" s="380"/>
      <c r="AD9" s="380"/>
      <c r="AE9" s="380"/>
      <c r="AF9" s="380"/>
      <c r="AG9" s="380"/>
      <c r="AH9" s="380"/>
      <c r="AI9" s="380"/>
      <c r="AJ9" s="380"/>
      <c r="AK9" s="380"/>
      <c r="AL9" s="380"/>
      <c r="AM9" s="380"/>
      <c r="AN9" s="380"/>
      <c r="AO9" s="383" t="s">
        <v>703</v>
      </c>
      <c r="AP9" s="375"/>
      <c r="AQ9" s="375"/>
      <c r="AR9" s="375"/>
      <c r="AS9" s="375"/>
      <c r="AT9" s="383">
        <v>0</v>
      </c>
      <c r="AU9" s="383">
        <v>0</v>
      </c>
      <c r="AV9" s="383">
        <v>0</v>
      </c>
      <c r="AW9" s="383">
        <v>0</v>
      </c>
      <c r="AX9" s="383">
        <v>0</v>
      </c>
      <c r="AY9" s="383">
        <v>0</v>
      </c>
      <c r="AZ9" s="383">
        <v>0</v>
      </c>
      <c r="BA9" s="383">
        <v>0</v>
      </c>
      <c r="BB9" s="383">
        <v>0</v>
      </c>
      <c r="BC9" s="383">
        <v>0</v>
      </c>
      <c r="BD9" s="383">
        <v>0</v>
      </c>
      <c r="BE9" s="383">
        <v>0</v>
      </c>
      <c r="BF9" s="383"/>
      <c r="BG9" s="383" t="s">
        <v>703</v>
      </c>
      <c r="BH9" s="383"/>
      <c r="BI9" s="383" t="s">
        <v>703</v>
      </c>
      <c r="BJ9" s="383"/>
      <c r="BK9" s="383"/>
      <c r="BL9" s="383"/>
      <c r="BM9" s="377"/>
      <c r="BN9" s="375"/>
      <c r="BO9" s="383"/>
      <c r="BP9" s="383" t="s">
        <v>704</v>
      </c>
      <c r="BQ9" s="383"/>
      <c r="BR9" s="377" t="s">
        <v>760</v>
      </c>
      <c r="BS9" s="409" t="s">
        <v>792</v>
      </c>
      <c r="BT9" s="375"/>
    </row>
    <row r="10" spans="1:72" customFormat="1" ht="13" customHeight="1" x14ac:dyDescent="0.15">
      <c r="A10" s="375">
        <v>3244</v>
      </c>
      <c r="B10" s="414">
        <v>43669</v>
      </c>
      <c r="C10" s="377" t="s">
        <v>699</v>
      </c>
      <c r="D10" s="375" t="s">
        <v>608</v>
      </c>
      <c r="E10" s="378">
        <v>43646</v>
      </c>
      <c r="F10" s="375" t="s">
        <v>762</v>
      </c>
      <c r="G10" s="375" t="s">
        <v>763</v>
      </c>
      <c r="H10" s="379">
        <v>62.663636363636364</v>
      </c>
      <c r="I10" s="380"/>
      <c r="J10" s="380"/>
      <c r="K10" s="381"/>
      <c r="L10" s="382"/>
      <c r="M10" s="382"/>
      <c r="N10" s="382"/>
      <c r="O10" s="382"/>
      <c r="P10" s="382"/>
      <c r="Q10" s="382"/>
      <c r="R10" s="382"/>
      <c r="S10" s="382"/>
      <c r="T10" s="382"/>
      <c r="U10" s="382"/>
      <c r="V10" s="382"/>
      <c r="W10" s="379">
        <v>3.1636363636363636</v>
      </c>
      <c r="X10" s="380"/>
      <c r="Y10" s="380"/>
      <c r="Z10" s="380"/>
      <c r="AA10" s="380"/>
      <c r="AB10" s="380"/>
      <c r="AC10" s="380"/>
      <c r="AD10" s="380"/>
      <c r="AE10" s="380"/>
      <c r="AF10" s="380"/>
      <c r="AG10" s="380"/>
      <c r="AH10" s="380"/>
      <c r="AI10" s="380"/>
      <c r="AJ10" s="380"/>
      <c r="AK10" s="380"/>
      <c r="AL10" s="380"/>
      <c r="AM10" s="380"/>
      <c r="AN10" s="380"/>
      <c r="AO10" s="383" t="s">
        <v>703</v>
      </c>
      <c r="AP10" s="383"/>
      <c r="AQ10" s="383"/>
      <c r="AR10" s="383"/>
      <c r="AS10" s="375"/>
      <c r="AT10" s="383">
        <v>0</v>
      </c>
      <c r="AU10" s="383">
        <v>0</v>
      </c>
      <c r="AV10" s="383">
        <v>0</v>
      </c>
      <c r="AW10" s="383">
        <v>0</v>
      </c>
      <c r="AX10" s="383">
        <v>0</v>
      </c>
      <c r="AY10" s="383">
        <v>0</v>
      </c>
      <c r="AZ10" s="383">
        <v>0</v>
      </c>
      <c r="BA10" s="383">
        <v>0</v>
      </c>
      <c r="BB10" s="383">
        <v>0</v>
      </c>
      <c r="BC10" s="383">
        <v>0</v>
      </c>
      <c r="BD10" s="383">
        <v>0</v>
      </c>
      <c r="BE10" s="383">
        <v>0</v>
      </c>
      <c r="BF10" s="383"/>
      <c r="BG10" s="383" t="s">
        <v>703</v>
      </c>
      <c r="BH10" s="383"/>
      <c r="BI10" s="383" t="s">
        <v>703</v>
      </c>
      <c r="BJ10" s="383"/>
      <c r="BK10" s="383"/>
      <c r="BL10" s="383"/>
      <c r="BM10" s="377"/>
      <c r="BN10" s="375"/>
      <c r="BO10" s="389"/>
      <c r="BP10" s="383" t="s">
        <v>570</v>
      </c>
      <c r="BQ10" s="383"/>
      <c r="BR10" s="377" t="s">
        <v>764</v>
      </c>
      <c r="BS10" s="387" t="s">
        <v>793</v>
      </c>
      <c r="BT10" s="375"/>
    </row>
    <row r="11" spans="1:72" customFormat="1" ht="13" customHeight="1" x14ac:dyDescent="0.15">
      <c r="A11" s="375" t="s">
        <v>795</v>
      </c>
      <c r="B11" s="414">
        <v>43669</v>
      </c>
      <c r="C11" s="377" t="s">
        <v>699</v>
      </c>
      <c r="D11" s="375" t="s">
        <v>608</v>
      </c>
      <c r="E11" s="378">
        <v>43646</v>
      </c>
      <c r="F11" s="375" t="s">
        <v>641</v>
      </c>
      <c r="G11" s="375" t="s">
        <v>665</v>
      </c>
      <c r="H11" s="379">
        <v>56.499999999999993</v>
      </c>
      <c r="I11" s="380"/>
      <c r="J11" s="380"/>
      <c r="K11" s="415" t="s">
        <v>582</v>
      </c>
      <c r="L11" s="416">
        <v>1242.6000000000001</v>
      </c>
      <c r="M11" s="416">
        <v>1222</v>
      </c>
      <c r="N11" s="416">
        <v>2958</v>
      </c>
      <c r="O11" s="416">
        <v>159287</v>
      </c>
      <c r="P11" s="416">
        <v>657863</v>
      </c>
      <c r="Q11" s="382"/>
      <c r="R11" s="382"/>
      <c r="S11" s="382"/>
      <c r="T11" s="382"/>
      <c r="U11" s="382"/>
      <c r="V11" s="382"/>
      <c r="W11" s="379">
        <v>5.0727272727272723</v>
      </c>
      <c r="X11" s="379">
        <v>3.3636363636363633</v>
      </c>
      <c r="Y11" s="379">
        <v>3.1363636363636362</v>
      </c>
      <c r="Z11" s="379">
        <v>3.1090909090909089</v>
      </c>
      <c r="AA11" s="379">
        <v>2.9818181818181815</v>
      </c>
      <c r="AB11" s="379">
        <v>2.4727272727272727</v>
      </c>
      <c r="AC11" s="380"/>
      <c r="AD11" s="380"/>
      <c r="AE11" s="380"/>
      <c r="AF11" s="380"/>
      <c r="AG11" s="380"/>
      <c r="AH11" s="380"/>
      <c r="AI11" s="380"/>
      <c r="AJ11" s="380"/>
      <c r="AK11" s="380"/>
      <c r="AL11" s="380"/>
      <c r="AM11" s="380"/>
      <c r="AN11" s="380"/>
      <c r="AO11" s="383" t="s">
        <v>703</v>
      </c>
      <c r="AP11" s="383"/>
      <c r="AQ11" s="383"/>
      <c r="AR11" s="383"/>
      <c r="AS11" s="375"/>
      <c r="AT11" s="383">
        <v>0</v>
      </c>
      <c r="AU11" s="383">
        <v>0</v>
      </c>
      <c r="AV11" s="383">
        <v>0</v>
      </c>
      <c r="AW11" s="383">
        <v>0</v>
      </c>
      <c r="AX11" s="383">
        <v>0</v>
      </c>
      <c r="AY11" s="383">
        <v>0</v>
      </c>
      <c r="AZ11" s="383">
        <v>0</v>
      </c>
      <c r="BA11" s="383">
        <v>0</v>
      </c>
      <c r="BB11" s="383">
        <v>0</v>
      </c>
      <c r="BC11" s="383">
        <v>0</v>
      </c>
      <c r="BD11" s="383">
        <v>0</v>
      </c>
      <c r="BE11" s="383">
        <v>0</v>
      </c>
      <c r="BF11" s="383"/>
      <c r="BG11" s="383" t="s">
        <v>703</v>
      </c>
      <c r="BH11" s="383"/>
      <c r="BI11" s="383" t="s">
        <v>703</v>
      </c>
      <c r="BJ11" s="383"/>
      <c r="BK11" s="383"/>
      <c r="BL11" s="383"/>
      <c r="BM11" s="377"/>
      <c r="BN11" s="375"/>
      <c r="BO11" s="389"/>
      <c r="BP11" s="383" t="s">
        <v>579</v>
      </c>
      <c r="BQ11" s="383"/>
      <c r="BR11" s="377"/>
      <c r="BS11" s="387" t="s">
        <v>806</v>
      </c>
      <c r="BT11" s="375"/>
    </row>
    <row r="12" spans="1:72" customFormat="1" ht="13" customHeight="1" x14ac:dyDescent="0.15">
      <c r="A12" s="375" t="s">
        <v>795</v>
      </c>
      <c r="B12" s="414">
        <v>43669</v>
      </c>
      <c r="C12" s="377" t="s">
        <v>699</v>
      </c>
      <c r="D12" s="375" t="s">
        <v>608</v>
      </c>
      <c r="E12" s="378">
        <v>43593</v>
      </c>
      <c r="F12" s="375" t="s">
        <v>796</v>
      </c>
      <c r="G12" s="375" t="s">
        <v>499</v>
      </c>
      <c r="H12" s="379">
        <v>57.899999999999991</v>
      </c>
      <c r="I12" s="380"/>
      <c r="J12" s="380"/>
      <c r="K12" s="415" t="s">
        <v>582</v>
      </c>
      <c r="L12" s="416">
        <v>1242.6000000000001</v>
      </c>
      <c r="M12" s="416">
        <v>1222</v>
      </c>
      <c r="N12" s="416">
        <v>2958</v>
      </c>
      <c r="O12" s="416">
        <v>159287</v>
      </c>
      <c r="P12" s="416">
        <v>657863</v>
      </c>
      <c r="Q12" s="382"/>
      <c r="R12" s="382"/>
      <c r="S12" s="382"/>
      <c r="T12" s="382"/>
      <c r="U12" s="382"/>
      <c r="V12" s="382"/>
      <c r="W12" s="379">
        <v>3.7636363636363632</v>
      </c>
      <c r="X12" s="379">
        <v>2.918181818181818</v>
      </c>
      <c r="Y12" s="379">
        <v>2.8272727272727267</v>
      </c>
      <c r="Z12" s="379">
        <v>2.7363636363636359</v>
      </c>
      <c r="AA12" s="379">
        <v>2.5363636363636362</v>
      </c>
      <c r="AB12" s="379">
        <v>2.2727272727272725</v>
      </c>
      <c r="AC12" s="380"/>
      <c r="AD12" s="380"/>
      <c r="AE12" s="380"/>
      <c r="AF12" s="380"/>
      <c r="AG12" s="380"/>
      <c r="AH12" s="380"/>
      <c r="AI12" s="380"/>
      <c r="AJ12" s="380"/>
      <c r="AK12" s="380"/>
      <c r="AL12" s="380"/>
      <c r="AM12" s="380"/>
      <c r="AN12" s="380"/>
      <c r="AO12" s="383" t="s">
        <v>703</v>
      </c>
      <c r="AP12" s="383"/>
      <c r="AQ12" s="383"/>
      <c r="AR12" s="383"/>
      <c r="AS12" s="375"/>
      <c r="AT12" s="383">
        <v>0</v>
      </c>
      <c r="AU12" s="383">
        <v>0</v>
      </c>
      <c r="AV12" s="383">
        <v>0</v>
      </c>
      <c r="AW12" s="383">
        <v>0</v>
      </c>
      <c r="AX12" s="383">
        <v>0</v>
      </c>
      <c r="AY12" s="383">
        <v>0</v>
      </c>
      <c r="AZ12" s="383">
        <v>0</v>
      </c>
      <c r="BA12" s="383">
        <v>0</v>
      </c>
      <c r="BB12" s="383">
        <v>0</v>
      </c>
      <c r="BC12" s="383">
        <v>0</v>
      </c>
      <c r="BD12" s="383">
        <v>0</v>
      </c>
      <c r="BE12" s="383">
        <v>0</v>
      </c>
      <c r="BF12" s="383"/>
      <c r="BG12" s="383" t="s">
        <v>703</v>
      </c>
      <c r="BH12" s="383"/>
      <c r="BI12" s="383" t="s">
        <v>703</v>
      </c>
      <c r="BJ12" s="383"/>
      <c r="BK12" s="383"/>
      <c r="BL12" s="383"/>
      <c r="BM12" s="377"/>
      <c r="BN12" s="375"/>
      <c r="BO12" s="389"/>
      <c r="BP12" s="383" t="s">
        <v>579</v>
      </c>
      <c r="BQ12" s="383">
        <v>1</v>
      </c>
      <c r="BR12" s="377"/>
      <c r="BS12" s="387" t="s">
        <v>797</v>
      </c>
      <c r="BT12" s="375"/>
    </row>
    <row r="13" spans="1:72" customFormat="1" ht="13" customHeight="1" x14ac:dyDescent="0.15">
      <c r="A13" s="375" t="s">
        <v>795</v>
      </c>
      <c r="B13" s="414">
        <v>43669</v>
      </c>
      <c r="C13" s="377" t="s">
        <v>699</v>
      </c>
      <c r="D13" s="375" t="s">
        <v>608</v>
      </c>
      <c r="E13" s="378">
        <v>43623</v>
      </c>
      <c r="F13" s="375" t="s">
        <v>807</v>
      </c>
      <c r="G13" s="375" t="s">
        <v>808</v>
      </c>
      <c r="H13" s="379">
        <v>55.199999999999996</v>
      </c>
      <c r="I13" s="380"/>
      <c r="J13" s="380"/>
      <c r="K13" s="415" t="s">
        <v>582</v>
      </c>
      <c r="L13" s="416">
        <v>1242.6000000000001</v>
      </c>
      <c r="M13" s="416">
        <v>1222</v>
      </c>
      <c r="N13" s="416">
        <v>2958</v>
      </c>
      <c r="O13" s="416">
        <v>159287</v>
      </c>
      <c r="P13" s="416">
        <v>657863</v>
      </c>
      <c r="Q13" s="382"/>
      <c r="R13" s="382"/>
      <c r="S13" s="382"/>
      <c r="T13" s="382"/>
      <c r="U13" s="382"/>
      <c r="V13" s="382"/>
      <c r="W13" s="379">
        <v>4.7454545454545451</v>
      </c>
      <c r="X13" s="379">
        <v>4.836363636363636</v>
      </c>
      <c r="Y13" s="379">
        <v>3.1545454545454543</v>
      </c>
      <c r="Z13" s="379">
        <v>2.9818181818181815</v>
      </c>
      <c r="AA13" s="379">
        <v>2.9363636363636361</v>
      </c>
      <c r="AB13" s="379">
        <v>2.8181818181818179</v>
      </c>
      <c r="AC13" s="380"/>
      <c r="AD13" s="380"/>
      <c r="AE13" s="380"/>
      <c r="AF13" s="380"/>
      <c r="AG13" s="380"/>
      <c r="AH13" s="380"/>
      <c r="AI13" s="380"/>
      <c r="AJ13" s="380"/>
      <c r="AK13" s="380"/>
      <c r="AL13" s="380"/>
      <c r="AM13" s="380"/>
      <c r="AN13" s="380"/>
      <c r="AO13" s="383" t="s">
        <v>703</v>
      </c>
      <c r="AP13" s="383"/>
      <c r="AQ13" s="383"/>
      <c r="AR13" s="383"/>
      <c r="AS13" s="375"/>
      <c r="AT13" s="383">
        <v>0</v>
      </c>
      <c r="AU13" s="383">
        <v>0</v>
      </c>
      <c r="AV13" s="383">
        <v>0</v>
      </c>
      <c r="AW13" s="383">
        <v>0</v>
      </c>
      <c r="AX13" s="383">
        <v>0</v>
      </c>
      <c r="AY13" s="383">
        <v>0</v>
      </c>
      <c r="AZ13" s="383">
        <v>0</v>
      </c>
      <c r="BA13" s="383">
        <v>0</v>
      </c>
      <c r="BB13" s="383">
        <v>0</v>
      </c>
      <c r="BC13" s="383">
        <v>0</v>
      </c>
      <c r="BD13" s="383">
        <v>0</v>
      </c>
      <c r="BE13" s="383">
        <v>0</v>
      </c>
      <c r="BF13" s="383"/>
      <c r="BG13" s="383" t="s">
        <v>703</v>
      </c>
      <c r="BH13" s="383"/>
      <c r="BI13" s="383" t="s">
        <v>703</v>
      </c>
      <c r="BJ13" s="383"/>
      <c r="BK13" s="383"/>
      <c r="BL13" s="383"/>
      <c r="BM13" s="377"/>
      <c r="BN13" s="375"/>
      <c r="BO13" s="389"/>
      <c r="BP13" s="383" t="s">
        <v>579</v>
      </c>
      <c r="BQ13" s="383"/>
      <c r="BR13" s="377"/>
      <c r="BS13" s="387" t="s">
        <v>809</v>
      </c>
      <c r="BT13" s="375"/>
    </row>
    <row r="14" spans="1:72" customFormat="1" ht="13" customHeight="1" x14ac:dyDescent="0.15">
      <c r="A14" s="375">
        <v>3497</v>
      </c>
      <c r="B14" s="414">
        <v>43669</v>
      </c>
      <c r="C14" s="377" t="s">
        <v>699</v>
      </c>
      <c r="D14" s="375" t="s">
        <v>618</v>
      </c>
      <c r="E14" s="378">
        <v>43646</v>
      </c>
      <c r="F14" s="377" t="s">
        <v>708</v>
      </c>
      <c r="G14" s="375" t="s">
        <v>744</v>
      </c>
      <c r="H14" s="379">
        <v>74.3</v>
      </c>
      <c r="I14" s="380"/>
      <c r="J14" s="380"/>
      <c r="K14" s="381" t="s">
        <v>702</v>
      </c>
      <c r="L14" s="382">
        <v>1242.72</v>
      </c>
      <c r="M14" s="382">
        <v>1223.04</v>
      </c>
      <c r="N14" s="382">
        <v>2958.9</v>
      </c>
      <c r="O14" s="382">
        <v>159287.64000000001</v>
      </c>
      <c r="P14" s="382">
        <v>657863.04</v>
      </c>
      <c r="Q14" s="382"/>
      <c r="R14" s="382"/>
      <c r="S14" s="382"/>
      <c r="T14" s="382"/>
      <c r="U14" s="382"/>
      <c r="V14" s="382"/>
      <c r="W14" s="379">
        <v>4.9818181818181815</v>
      </c>
      <c r="X14" s="379">
        <v>3.5090909090909088</v>
      </c>
      <c r="Y14" s="379">
        <v>3.3909090909090907</v>
      </c>
      <c r="Z14" s="379">
        <v>3.2363636363636363</v>
      </c>
      <c r="AA14" s="379">
        <v>3.1545454545454543</v>
      </c>
      <c r="AB14" s="379">
        <v>2.918181818181818</v>
      </c>
      <c r="AC14" s="380"/>
      <c r="AD14" s="380"/>
      <c r="AE14" s="380"/>
      <c r="AF14" s="380"/>
      <c r="AG14" s="380"/>
      <c r="AH14" s="380"/>
      <c r="AI14" s="380"/>
      <c r="AJ14" s="380"/>
      <c r="AK14" s="380"/>
      <c r="AL14" s="380"/>
      <c r="AM14" s="380"/>
      <c r="AN14" s="380"/>
      <c r="AO14" s="383" t="s">
        <v>703</v>
      </c>
      <c r="AP14" s="375"/>
      <c r="AQ14" s="375"/>
      <c r="AR14" s="375"/>
      <c r="AS14" s="375"/>
      <c r="AT14" s="383">
        <v>8</v>
      </c>
      <c r="AU14" s="383">
        <v>0</v>
      </c>
      <c r="AV14" s="383">
        <v>0</v>
      </c>
      <c r="AW14" s="383">
        <v>0</v>
      </c>
      <c r="AX14" s="383">
        <v>0</v>
      </c>
      <c r="AY14" s="383">
        <v>0</v>
      </c>
      <c r="AZ14" s="383">
        <v>0</v>
      </c>
      <c r="BA14" s="383">
        <v>0</v>
      </c>
      <c r="BB14" s="383">
        <v>0</v>
      </c>
      <c r="BC14" s="383">
        <v>0</v>
      </c>
      <c r="BD14" s="383">
        <v>0</v>
      </c>
      <c r="BE14" s="383">
        <v>0</v>
      </c>
      <c r="BF14" s="383"/>
      <c r="BG14" s="383" t="s">
        <v>703</v>
      </c>
      <c r="BH14" s="383">
        <v>12</v>
      </c>
      <c r="BI14" s="383" t="s">
        <v>703</v>
      </c>
      <c r="BJ14" s="383"/>
      <c r="BK14" s="383"/>
      <c r="BL14" s="383"/>
      <c r="BM14" s="377"/>
      <c r="BN14" s="375"/>
      <c r="BO14" s="383"/>
      <c r="BP14" s="383" t="s">
        <v>704</v>
      </c>
      <c r="BQ14" s="383"/>
      <c r="BR14" s="377"/>
      <c r="BS14" s="375" t="s">
        <v>830</v>
      </c>
      <c r="BT14" s="375"/>
    </row>
    <row r="15" spans="1:72" customFormat="1" ht="13" customHeight="1" x14ac:dyDescent="0.15">
      <c r="A15" s="375">
        <v>871</v>
      </c>
      <c r="B15" s="414">
        <v>43669</v>
      </c>
      <c r="C15" s="377" t="s">
        <v>699</v>
      </c>
      <c r="D15" s="375" t="s">
        <v>618</v>
      </c>
      <c r="E15" s="378">
        <v>43651</v>
      </c>
      <c r="F15" s="377" t="s">
        <v>720</v>
      </c>
      <c r="G15" s="375" t="s">
        <v>832</v>
      </c>
      <c r="H15" s="379">
        <v>54.563636363636363</v>
      </c>
      <c r="I15" s="380"/>
      <c r="J15" s="380"/>
      <c r="K15" s="381" t="s">
        <v>702</v>
      </c>
      <c r="L15" s="382">
        <v>1242.7380000000001</v>
      </c>
      <c r="M15" s="382">
        <v>1223.0160000000001</v>
      </c>
      <c r="N15" s="382">
        <v>2958.9059999999999</v>
      </c>
      <c r="O15" s="382">
        <v>159287.67000000001</v>
      </c>
      <c r="P15" s="382">
        <v>657863.01599999995</v>
      </c>
      <c r="Q15" s="382"/>
      <c r="R15" s="382"/>
      <c r="S15" s="382"/>
      <c r="T15" s="382"/>
      <c r="U15" s="382"/>
      <c r="V15" s="382"/>
      <c r="W15" s="379">
        <v>3.9363636363636361</v>
      </c>
      <c r="X15" s="379">
        <v>2.7727272727272725</v>
      </c>
      <c r="Y15" s="379">
        <v>2.6818181818181817</v>
      </c>
      <c r="Z15" s="379">
        <v>2.5999999999999996</v>
      </c>
      <c r="AA15" s="379">
        <v>2.418181818181818</v>
      </c>
      <c r="AB15" s="379">
        <v>2.1999999999999997</v>
      </c>
      <c r="AC15" s="380"/>
      <c r="AD15" s="380"/>
      <c r="AE15" s="380"/>
      <c r="AF15" s="380"/>
      <c r="AG15" s="380"/>
      <c r="AH15" s="380"/>
      <c r="AI15" s="380"/>
      <c r="AJ15" s="380"/>
      <c r="AK15" s="380"/>
      <c r="AL15" s="380"/>
      <c r="AM15" s="380"/>
      <c r="AN15" s="380"/>
      <c r="AO15" s="383" t="s">
        <v>703</v>
      </c>
      <c r="AP15" s="375"/>
      <c r="AQ15" s="375"/>
      <c r="AR15" s="375"/>
      <c r="AS15" s="375"/>
      <c r="AT15" s="383">
        <v>0</v>
      </c>
      <c r="AU15" s="383">
        <v>0</v>
      </c>
      <c r="AV15" s="383">
        <v>0</v>
      </c>
      <c r="AW15" s="383">
        <v>0</v>
      </c>
      <c r="AX15" s="383">
        <v>0</v>
      </c>
      <c r="AY15" s="383">
        <v>0</v>
      </c>
      <c r="AZ15" s="383">
        <v>0</v>
      </c>
      <c r="BA15" s="383">
        <v>0</v>
      </c>
      <c r="BB15" s="383">
        <v>0</v>
      </c>
      <c r="BC15" s="383">
        <v>0</v>
      </c>
      <c r="BD15" s="383">
        <v>0</v>
      </c>
      <c r="BE15" s="383">
        <v>0</v>
      </c>
      <c r="BF15" s="383"/>
      <c r="BG15" s="383" t="s">
        <v>703</v>
      </c>
      <c r="BH15" s="383">
        <v>12</v>
      </c>
      <c r="BI15" s="383" t="s">
        <v>703</v>
      </c>
      <c r="BJ15" s="383"/>
      <c r="BK15" s="383"/>
      <c r="BL15" s="383"/>
      <c r="BM15" s="377"/>
      <c r="BN15" s="375"/>
      <c r="BO15" s="383"/>
      <c r="BP15" s="383" t="s">
        <v>579</v>
      </c>
      <c r="BQ15" s="383"/>
      <c r="BR15" s="375"/>
      <c r="BS15" s="375" t="s">
        <v>833</v>
      </c>
      <c r="BT15" s="375"/>
    </row>
    <row r="16" spans="1:72" customFormat="1" ht="13" customHeight="1" x14ac:dyDescent="0.15">
      <c r="A16" s="375">
        <v>3498</v>
      </c>
      <c r="B16" s="414">
        <v>43669</v>
      </c>
      <c r="C16" s="377" t="s">
        <v>699</v>
      </c>
      <c r="D16" s="375" t="s">
        <v>619</v>
      </c>
      <c r="E16" s="378">
        <v>43646</v>
      </c>
      <c r="F16" s="377" t="s">
        <v>708</v>
      </c>
      <c r="G16" s="375" t="s">
        <v>744</v>
      </c>
      <c r="H16" s="379">
        <v>86.5</v>
      </c>
      <c r="I16" s="380"/>
      <c r="J16" s="380"/>
      <c r="K16" s="381" t="s">
        <v>702</v>
      </c>
      <c r="L16" s="382">
        <v>2465.7599999999998</v>
      </c>
      <c r="M16" s="382">
        <v>162246.6</v>
      </c>
      <c r="N16" s="382">
        <v>657862.98</v>
      </c>
      <c r="O16" s="382"/>
      <c r="P16" s="382"/>
      <c r="Q16" s="375"/>
      <c r="R16" s="375"/>
      <c r="S16" s="375"/>
      <c r="T16" s="375"/>
      <c r="U16" s="375"/>
      <c r="V16" s="375"/>
      <c r="W16" s="379">
        <v>4.2</v>
      </c>
      <c r="X16" s="379">
        <v>3.7181818181818178</v>
      </c>
      <c r="Y16" s="379">
        <v>3.5999999999999996</v>
      </c>
      <c r="Z16" s="379">
        <v>3.4363636363636361</v>
      </c>
      <c r="AA16" s="380"/>
      <c r="AB16" s="380"/>
      <c r="AC16" s="380"/>
      <c r="AD16" s="380"/>
      <c r="AE16" s="380"/>
      <c r="AF16" s="380"/>
      <c r="AG16" s="380"/>
      <c r="AH16" s="380"/>
      <c r="AI16" s="380"/>
      <c r="AJ16" s="380"/>
      <c r="AK16" s="380"/>
      <c r="AL16" s="380"/>
      <c r="AM16" s="380"/>
      <c r="AN16" s="380"/>
      <c r="AO16" s="383" t="s">
        <v>703</v>
      </c>
      <c r="AP16" s="383"/>
      <c r="AQ16" s="383"/>
      <c r="AR16" s="383"/>
      <c r="AS16" s="375"/>
      <c r="AT16" s="383">
        <v>8</v>
      </c>
      <c r="AU16" s="383">
        <v>0</v>
      </c>
      <c r="AV16" s="383">
        <v>0</v>
      </c>
      <c r="AW16" s="383">
        <v>0</v>
      </c>
      <c r="AX16" s="383">
        <v>0</v>
      </c>
      <c r="AY16" s="383">
        <v>0</v>
      </c>
      <c r="AZ16" s="383">
        <v>0</v>
      </c>
      <c r="BA16" s="383">
        <v>0</v>
      </c>
      <c r="BB16" s="383">
        <v>0</v>
      </c>
      <c r="BC16" s="383">
        <v>0</v>
      </c>
      <c r="BD16" s="383">
        <v>0</v>
      </c>
      <c r="BE16" s="383">
        <v>0</v>
      </c>
      <c r="BF16" s="383"/>
      <c r="BG16" s="383" t="s">
        <v>703</v>
      </c>
      <c r="BH16" s="383">
        <v>12</v>
      </c>
      <c r="BI16" s="383" t="s">
        <v>703</v>
      </c>
      <c r="BJ16" s="383"/>
      <c r="BK16" s="383"/>
      <c r="BL16" s="383"/>
      <c r="BM16" s="377"/>
      <c r="BN16" s="375"/>
      <c r="BO16" s="383"/>
      <c r="BP16" s="383" t="s">
        <v>704</v>
      </c>
      <c r="BQ16" s="383"/>
      <c r="BR16" s="377"/>
      <c r="BS16" s="375" t="s">
        <v>831</v>
      </c>
      <c r="BT16" s="375"/>
    </row>
    <row r="17" spans="1:73" customFormat="1" ht="13" customHeight="1" x14ac:dyDescent="0.15">
      <c r="A17" s="375">
        <v>872</v>
      </c>
      <c r="B17" s="414">
        <v>43669</v>
      </c>
      <c r="C17" s="377" t="s">
        <v>699</v>
      </c>
      <c r="D17" s="375" t="s">
        <v>619</v>
      </c>
      <c r="E17" s="378">
        <v>43651</v>
      </c>
      <c r="F17" s="377" t="s">
        <v>720</v>
      </c>
      <c r="G17" s="375" t="s">
        <v>832</v>
      </c>
      <c r="H17" s="379">
        <v>66.881818181818176</v>
      </c>
      <c r="I17" s="380"/>
      <c r="J17" s="380"/>
      <c r="K17" s="381" t="s">
        <v>702</v>
      </c>
      <c r="L17" s="382">
        <v>2465.7539999999999</v>
      </c>
      <c r="M17" s="382">
        <v>26531.508000000002</v>
      </c>
      <c r="N17" s="382">
        <v>89358.906000000003</v>
      </c>
      <c r="O17" s="382"/>
      <c r="P17" s="382"/>
      <c r="Q17" s="375"/>
      <c r="R17" s="375"/>
      <c r="S17" s="375"/>
      <c r="T17" s="375"/>
      <c r="U17" s="375"/>
      <c r="V17" s="375"/>
      <c r="W17" s="379">
        <v>3.3454545454545452</v>
      </c>
      <c r="X17" s="379">
        <v>2.9909090909090907</v>
      </c>
      <c r="Y17" s="379">
        <v>2.5090909090909088</v>
      </c>
      <c r="Z17" s="379">
        <v>2.418181818181818</v>
      </c>
      <c r="AA17" s="380"/>
      <c r="AB17" s="380"/>
      <c r="AC17" s="380"/>
      <c r="AD17" s="380"/>
      <c r="AE17" s="380"/>
      <c r="AF17" s="380"/>
      <c r="AG17" s="380"/>
      <c r="AH17" s="380"/>
      <c r="AI17" s="380"/>
      <c r="AJ17" s="380"/>
      <c r="AK17" s="380"/>
      <c r="AL17" s="380"/>
      <c r="AM17" s="380"/>
      <c r="AN17" s="380"/>
      <c r="AO17" s="383" t="s">
        <v>703</v>
      </c>
      <c r="AP17" s="383"/>
      <c r="AQ17" s="383"/>
      <c r="AR17" s="383"/>
      <c r="AS17" s="375"/>
      <c r="AT17" s="383">
        <v>0</v>
      </c>
      <c r="AU17" s="383">
        <v>0</v>
      </c>
      <c r="AV17" s="383">
        <v>0</v>
      </c>
      <c r="AW17" s="383">
        <v>0</v>
      </c>
      <c r="AX17" s="383">
        <v>0</v>
      </c>
      <c r="AY17" s="383">
        <v>0</v>
      </c>
      <c r="AZ17" s="383">
        <v>0</v>
      </c>
      <c r="BA17" s="383">
        <v>0</v>
      </c>
      <c r="BB17" s="383">
        <v>0</v>
      </c>
      <c r="BC17" s="383">
        <v>0</v>
      </c>
      <c r="BD17" s="383">
        <v>0</v>
      </c>
      <c r="BE17" s="383">
        <v>0</v>
      </c>
      <c r="BF17" s="383"/>
      <c r="BG17" s="383" t="s">
        <v>703</v>
      </c>
      <c r="BH17" s="383">
        <v>12</v>
      </c>
      <c r="BI17" s="383" t="s">
        <v>703</v>
      </c>
      <c r="BJ17" s="383"/>
      <c r="BK17" s="383"/>
      <c r="BL17" s="383"/>
      <c r="BM17" s="377"/>
      <c r="BN17" s="375"/>
      <c r="BO17" s="383"/>
      <c r="BP17" s="383" t="s">
        <v>579</v>
      </c>
      <c r="BQ17" s="383"/>
      <c r="BR17" s="375"/>
      <c r="BS17" s="375" t="s">
        <v>834</v>
      </c>
      <c r="BT17" s="375"/>
    </row>
    <row r="18" spans="1:73" customFormat="1" ht="13" customHeight="1" x14ac:dyDescent="0.15">
      <c r="A18" s="375">
        <v>873</v>
      </c>
      <c r="B18" s="414">
        <v>43669</v>
      </c>
      <c r="C18" s="377" t="s">
        <v>699</v>
      </c>
      <c r="D18" s="375" t="s">
        <v>620</v>
      </c>
      <c r="E18" s="378">
        <v>43651</v>
      </c>
      <c r="F18" s="377" t="s">
        <v>720</v>
      </c>
      <c r="G18" s="375" t="s">
        <v>832</v>
      </c>
      <c r="H18" s="379">
        <v>86.48181818181817</v>
      </c>
      <c r="I18" s="380"/>
      <c r="J18" s="380"/>
      <c r="K18" s="381"/>
      <c r="L18" s="382"/>
      <c r="M18" s="382"/>
      <c r="N18" s="382"/>
      <c r="O18" s="382"/>
      <c r="P18" s="382"/>
      <c r="Q18" s="375"/>
      <c r="R18" s="375"/>
      <c r="S18" s="375"/>
      <c r="T18" s="375"/>
      <c r="U18" s="375"/>
      <c r="V18" s="375"/>
      <c r="W18" s="379">
        <v>3.4272727272727268</v>
      </c>
      <c r="X18" s="380"/>
      <c r="Y18" s="380"/>
      <c r="Z18" s="380"/>
      <c r="AA18" s="380"/>
      <c r="AB18" s="380"/>
      <c r="AC18" s="380"/>
      <c r="AD18" s="380"/>
      <c r="AE18" s="380"/>
      <c r="AF18" s="380"/>
      <c r="AG18" s="380"/>
      <c r="AH18" s="380"/>
      <c r="AI18" s="380"/>
      <c r="AJ18" s="380"/>
      <c r="AK18" s="380"/>
      <c r="AL18" s="380"/>
      <c r="AM18" s="380"/>
      <c r="AN18" s="380"/>
      <c r="AO18" s="383" t="s">
        <v>703</v>
      </c>
      <c r="AP18" s="383"/>
      <c r="AQ18" s="383"/>
      <c r="AR18" s="383"/>
      <c r="AS18" s="375"/>
      <c r="AT18" s="383">
        <v>0</v>
      </c>
      <c r="AU18" s="383">
        <v>0</v>
      </c>
      <c r="AV18" s="383">
        <v>0</v>
      </c>
      <c r="AW18" s="383">
        <v>0</v>
      </c>
      <c r="AX18" s="383">
        <v>0</v>
      </c>
      <c r="AY18" s="383">
        <v>0</v>
      </c>
      <c r="AZ18" s="383">
        <v>0</v>
      </c>
      <c r="BA18" s="383">
        <v>0</v>
      </c>
      <c r="BB18" s="383">
        <v>0</v>
      </c>
      <c r="BC18" s="383">
        <v>0</v>
      </c>
      <c r="BD18" s="383">
        <v>0</v>
      </c>
      <c r="BE18" s="383">
        <v>0</v>
      </c>
      <c r="BF18" s="383"/>
      <c r="BG18" s="383" t="s">
        <v>703</v>
      </c>
      <c r="BH18" s="383">
        <v>12</v>
      </c>
      <c r="BI18" s="383" t="s">
        <v>703</v>
      </c>
      <c r="BJ18" s="383"/>
      <c r="BK18" s="383"/>
      <c r="BL18" s="383"/>
      <c r="BM18" s="377"/>
      <c r="BN18" s="375"/>
      <c r="BO18" s="383"/>
      <c r="BP18" s="383" t="s">
        <v>579</v>
      </c>
      <c r="BQ18" s="383"/>
      <c r="BR18" s="375"/>
      <c r="BS18" s="375" t="s">
        <v>835</v>
      </c>
      <c r="BT18" s="375"/>
      <c r="BU18" s="192"/>
    </row>
    <row r="19" spans="1:73" customFormat="1" ht="13" customHeight="1" x14ac:dyDescent="0.15">
      <c r="A19" s="375">
        <v>3439</v>
      </c>
      <c r="B19" s="414">
        <v>43669</v>
      </c>
      <c r="C19" s="377" t="s">
        <v>699</v>
      </c>
      <c r="D19" s="375" t="s">
        <v>621</v>
      </c>
      <c r="E19" s="378">
        <v>43669</v>
      </c>
      <c r="F19" s="377" t="s">
        <v>700</v>
      </c>
      <c r="G19" s="375" t="s">
        <v>742</v>
      </c>
      <c r="H19" s="379">
        <v>59.4</v>
      </c>
      <c r="I19" s="380"/>
      <c r="J19" s="380"/>
      <c r="K19" s="381" t="s">
        <v>702</v>
      </c>
      <c r="L19" s="375">
        <v>1644</v>
      </c>
      <c r="M19" s="375">
        <v>1314</v>
      </c>
      <c r="N19" s="382"/>
      <c r="O19" s="382"/>
      <c r="P19" s="382"/>
      <c r="Q19" s="375"/>
      <c r="R19" s="375"/>
      <c r="S19" s="375"/>
      <c r="T19" s="375"/>
      <c r="U19" s="375"/>
      <c r="V19" s="375"/>
      <c r="W19" s="379">
        <v>2.2999999999999998</v>
      </c>
      <c r="X19" s="379">
        <v>2.0727272727272723</v>
      </c>
      <c r="Y19" s="379">
        <v>1.9727272727272724</v>
      </c>
      <c r="Z19" s="380"/>
      <c r="AA19" s="380"/>
      <c r="AB19" s="380"/>
      <c r="AC19" s="380"/>
      <c r="AD19" s="380"/>
      <c r="AE19" s="380"/>
      <c r="AF19" s="380"/>
      <c r="AG19" s="380"/>
      <c r="AH19" s="380"/>
      <c r="AI19" s="380"/>
      <c r="AJ19" s="380"/>
      <c r="AK19" s="380"/>
      <c r="AL19" s="380"/>
      <c r="AM19" s="380"/>
      <c r="AN19" s="380"/>
      <c r="AO19" s="383" t="s">
        <v>703</v>
      </c>
      <c r="AP19" s="383"/>
      <c r="AQ19" s="383"/>
      <c r="AR19" s="383"/>
      <c r="AS19" s="375"/>
      <c r="AT19" s="383">
        <v>0</v>
      </c>
      <c r="AU19" s="383">
        <v>0</v>
      </c>
      <c r="AV19" s="383">
        <v>0</v>
      </c>
      <c r="AW19" s="383">
        <v>0</v>
      </c>
      <c r="AX19" s="383">
        <v>0</v>
      </c>
      <c r="AY19" s="383">
        <v>0</v>
      </c>
      <c r="AZ19" s="383">
        <v>0</v>
      </c>
      <c r="BA19" s="383">
        <v>0</v>
      </c>
      <c r="BB19" s="383">
        <v>0</v>
      </c>
      <c r="BC19" s="383">
        <v>0</v>
      </c>
      <c r="BD19" s="383">
        <v>0</v>
      </c>
      <c r="BE19" s="383">
        <v>0</v>
      </c>
      <c r="BF19" s="383"/>
      <c r="BG19" s="383" t="s">
        <v>703</v>
      </c>
      <c r="BH19" s="383">
        <v>12</v>
      </c>
      <c r="BI19" s="383" t="s">
        <v>703</v>
      </c>
      <c r="BJ19" s="383"/>
      <c r="BK19" s="383"/>
      <c r="BL19" s="383"/>
      <c r="BM19" s="384"/>
      <c r="BN19" s="385"/>
      <c r="BO19" s="386"/>
      <c r="BP19" s="383" t="s">
        <v>704</v>
      </c>
      <c r="BQ19" s="383"/>
      <c r="BR19" s="377" t="s">
        <v>705</v>
      </c>
      <c r="BS19" s="375" t="s">
        <v>810</v>
      </c>
      <c r="BT19" s="375"/>
    </row>
    <row r="20" spans="1:73" customFormat="1" ht="13" customHeight="1" x14ac:dyDescent="0.15">
      <c r="A20" s="375">
        <v>3499</v>
      </c>
      <c r="B20" s="414">
        <v>43669</v>
      </c>
      <c r="C20" s="377" t="s">
        <v>699</v>
      </c>
      <c r="D20" s="375" t="s">
        <v>621</v>
      </c>
      <c r="E20" s="378">
        <v>43646</v>
      </c>
      <c r="F20" s="377" t="s">
        <v>708</v>
      </c>
      <c r="G20" s="375" t="s">
        <v>744</v>
      </c>
      <c r="H20" s="379">
        <v>89.5</v>
      </c>
      <c r="I20" s="380"/>
      <c r="J20" s="380"/>
      <c r="K20" s="381" t="s">
        <v>702</v>
      </c>
      <c r="L20" s="417">
        <v>1644</v>
      </c>
      <c r="M20" s="417">
        <v>1314</v>
      </c>
      <c r="N20" s="416"/>
      <c r="O20" s="382"/>
      <c r="P20" s="382"/>
      <c r="Q20" s="375"/>
      <c r="R20" s="375"/>
      <c r="S20" s="375"/>
      <c r="T20" s="375"/>
      <c r="U20" s="375"/>
      <c r="V20" s="375"/>
      <c r="W20" s="379">
        <v>3.5545454545454542</v>
      </c>
      <c r="X20" s="379">
        <v>3.2545454545454544</v>
      </c>
      <c r="Y20" s="379">
        <v>3.0545454545454542</v>
      </c>
      <c r="Z20" s="380"/>
      <c r="AA20" s="380"/>
      <c r="AB20" s="380"/>
      <c r="AC20" s="380"/>
      <c r="AD20" s="380"/>
      <c r="AE20" s="380"/>
      <c r="AF20" s="380"/>
      <c r="AG20" s="380"/>
      <c r="AH20" s="380"/>
      <c r="AI20" s="380"/>
      <c r="AJ20" s="380"/>
      <c r="AK20" s="380"/>
      <c r="AL20" s="380"/>
      <c r="AM20" s="380"/>
      <c r="AN20" s="380"/>
      <c r="AO20" s="383" t="s">
        <v>703</v>
      </c>
      <c r="AP20" s="383"/>
      <c r="AQ20" s="383"/>
      <c r="AR20" s="383"/>
      <c r="AS20" s="375"/>
      <c r="AT20" s="383">
        <v>8</v>
      </c>
      <c r="AU20" s="383">
        <v>0</v>
      </c>
      <c r="AV20" s="383">
        <v>0</v>
      </c>
      <c r="AW20" s="383">
        <v>0</v>
      </c>
      <c r="AX20" s="383">
        <v>0</v>
      </c>
      <c r="AY20" s="383">
        <v>0</v>
      </c>
      <c r="AZ20" s="383">
        <v>0</v>
      </c>
      <c r="BA20" s="383">
        <v>0</v>
      </c>
      <c r="BB20" s="383">
        <v>0</v>
      </c>
      <c r="BC20" s="383">
        <v>0</v>
      </c>
      <c r="BD20" s="383">
        <v>0</v>
      </c>
      <c r="BE20" s="383">
        <v>0</v>
      </c>
      <c r="BF20" s="383"/>
      <c r="BG20" s="383" t="s">
        <v>703</v>
      </c>
      <c r="BH20" s="383">
        <v>12</v>
      </c>
      <c r="BI20" s="383" t="s">
        <v>703</v>
      </c>
      <c r="BJ20" s="383"/>
      <c r="BK20" s="383"/>
      <c r="BL20" s="383"/>
      <c r="BM20" s="377"/>
      <c r="BN20" s="375"/>
      <c r="BO20" s="383"/>
      <c r="BP20" s="383" t="s">
        <v>704</v>
      </c>
      <c r="BQ20" s="383"/>
      <c r="BR20" s="377"/>
      <c r="BS20" s="395" t="s">
        <v>811</v>
      </c>
      <c r="BT20" s="375"/>
    </row>
    <row r="21" spans="1:73" customFormat="1" ht="13" customHeight="1" x14ac:dyDescent="0.15">
      <c r="A21" s="375">
        <v>541</v>
      </c>
      <c r="B21" s="414">
        <v>43669</v>
      </c>
      <c r="C21" s="377" t="s">
        <v>699</v>
      </c>
      <c r="D21" s="375" t="s">
        <v>621</v>
      </c>
      <c r="E21" s="378">
        <v>43646</v>
      </c>
      <c r="F21" s="377" t="s">
        <v>709</v>
      </c>
      <c r="G21" s="375" t="s">
        <v>748</v>
      </c>
      <c r="H21" s="379">
        <v>63.545454545454547</v>
      </c>
      <c r="I21" s="380"/>
      <c r="J21" s="380"/>
      <c r="K21" s="381" t="s">
        <v>702</v>
      </c>
      <c r="L21" s="382">
        <v>1644</v>
      </c>
      <c r="M21" s="375"/>
      <c r="N21" s="375"/>
      <c r="O21" s="382"/>
      <c r="P21" s="382"/>
      <c r="Q21" s="375"/>
      <c r="R21" s="375"/>
      <c r="S21" s="375"/>
      <c r="T21" s="375"/>
      <c r="U21" s="375"/>
      <c r="V21" s="375"/>
      <c r="W21" s="379">
        <v>2.8636363636363633</v>
      </c>
      <c r="X21" s="379">
        <v>2.5181818181818181</v>
      </c>
      <c r="Y21" s="380"/>
      <c r="Z21" s="380"/>
      <c r="AA21" s="380"/>
      <c r="AB21" s="380"/>
      <c r="AC21" s="380"/>
      <c r="AD21" s="380"/>
      <c r="AE21" s="380"/>
      <c r="AF21" s="380"/>
      <c r="AG21" s="380"/>
      <c r="AH21" s="380"/>
      <c r="AI21" s="380"/>
      <c r="AJ21" s="380"/>
      <c r="AK21" s="380"/>
      <c r="AL21" s="380"/>
      <c r="AM21" s="380"/>
      <c r="AN21" s="380"/>
      <c r="AO21" s="383" t="s">
        <v>703</v>
      </c>
      <c r="AP21" s="383"/>
      <c r="AQ21" s="383"/>
      <c r="AR21" s="383"/>
      <c r="AS21" s="375"/>
      <c r="AT21" s="383">
        <v>0</v>
      </c>
      <c r="AU21" s="383">
        <v>0</v>
      </c>
      <c r="AV21" s="383">
        <v>0</v>
      </c>
      <c r="AW21" s="383">
        <v>0</v>
      </c>
      <c r="AX21" s="383">
        <v>0</v>
      </c>
      <c r="AY21" s="383">
        <v>0</v>
      </c>
      <c r="AZ21" s="383">
        <v>0</v>
      </c>
      <c r="BA21" s="383">
        <v>0</v>
      </c>
      <c r="BB21" s="383">
        <v>0</v>
      </c>
      <c r="BC21" s="383">
        <v>0</v>
      </c>
      <c r="BD21" s="383">
        <v>0</v>
      </c>
      <c r="BE21" s="383">
        <v>0</v>
      </c>
      <c r="BF21" s="383"/>
      <c r="BG21" s="383" t="s">
        <v>703</v>
      </c>
      <c r="BH21" s="383">
        <v>12</v>
      </c>
      <c r="BI21" s="383" t="s">
        <v>703</v>
      </c>
      <c r="BJ21" s="383"/>
      <c r="BK21" s="383"/>
      <c r="BL21" s="383"/>
      <c r="BM21" s="377"/>
      <c r="BN21" s="375"/>
      <c r="BO21" s="389"/>
      <c r="BP21" s="383" t="s">
        <v>704</v>
      </c>
      <c r="BQ21" s="383"/>
      <c r="BR21" s="377"/>
      <c r="BS21" s="394" t="s">
        <v>812</v>
      </c>
      <c r="BT21" s="375"/>
    </row>
    <row r="22" spans="1:73" customFormat="1" ht="13" customHeight="1" x14ac:dyDescent="0.15">
      <c r="A22" s="375" t="s">
        <v>795</v>
      </c>
      <c r="B22" s="414">
        <v>43669</v>
      </c>
      <c r="C22" s="377" t="s">
        <v>699</v>
      </c>
      <c r="D22" s="375" t="s">
        <v>621</v>
      </c>
      <c r="E22" s="378">
        <v>43646</v>
      </c>
      <c r="F22" s="377" t="s">
        <v>644</v>
      </c>
      <c r="G22" s="375" t="s">
        <v>672</v>
      </c>
      <c r="H22" s="379">
        <v>67.999999999999986</v>
      </c>
      <c r="I22" s="380"/>
      <c r="J22" s="380"/>
      <c r="K22" s="381" t="s">
        <v>702</v>
      </c>
      <c r="L22" s="417">
        <v>1644</v>
      </c>
      <c r="M22" s="417">
        <v>1314</v>
      </c>
      <c r="N22" s="375"/>
      <c r="O22" s="382"/>
      <c r="P22" s="382"/>
      <c r="Q22" s="375"/>
      <c r="R22" s="375"/>
      <c r="S22" s="375"/>
      <c r="T22" s="375"/>
      <c r="U22" s="375"/>
      <c r="V22" s="375"/>
      <c r="W22" s="379">
        <v>2.3545454545454541</v>
      </c>
      <c r="X22" s="379">
        <v>2.1181818181818182</v>
      </c>
      <c r="Y22" s="379">
        <v>1.9818181818181817</v>
      </c>
      <c r="Z22" s="380"/>
      <c r="AA22" s="380"/>
      <c r="AB22" s="380"/>
      <c r="AC22" s="380"/>
      <c r="AD22" s="380"/>
      <c r="AE22" s="380"/>
      <c r="AF22" s="380"/>
      <c r="AG22" s="380"/>
      <c r="AH22" s="380"/>
      <c r="AI22" s="380"/>
      <c r="AJ22" s="380"/>
      <c r="AK22" s="380"/>
      <c r="AL22" s="380"/>
      <c r="AM22" s="380"/>
      <c r="AN22" s="380"/>
      <c r="AO22" s="383" t="s">
        <v>703</v>
      </c>
      <c r="AP22" s="383"/>
      <c r="AQ22" s="383"/>
      <c r="AR22" s="383"/>
      <c r="AS22" s="375"/>
      <c r="AT22" s="383">
        <v>0</v>
      </c>
      <c r="AU22" s="383">
        <v>0</v>
      </c>
      <c r="AV22" s="383">
        <v>0</v>
      </c>
      <c r="AW22" s="383">
        <v>0</v>
      </c>
      <c r="AX22" s="383">
        <v>0</v>
      </c>
      <c r="AY22" s="383">
        <v>0</v>
      </c>
      <c r="AZ22" s="383">
        <v>0</v>
      </c>
      <c r="BA22" s="383">
        <v>0</v>
      </c>
      <c r="BB22" s="383">
        <v>0</v>
      </c>
      <c r="BC22" s="383">
        <v>0</v>
      </c>
      <c r="BD22" s="383">
        <v>0</v>
      </c>
      <c r="BE22" s="383">
        <v>0</v>
      </c>
      <c r="BF22" s="383"/>
      <c r="BG22" s="383" t="s">
        <v>703</v>
      </c>
      <c r="BH22" s="383"/>
      <c r="BI22" s="383" t="s">
        <v>703</v>
      </c>
      <c r="BJ22" s="383"/>
      <c r="BK22" s="383"/>
      <c r="BL22" s="383"/>
      <c r="BM22" s="377"/>
      <c r="BN22" s="375"/>
      <c r="BO22" s="389"/>
      <c r="BP22" s="383" t="s">
        <v>704</v>
      </c>
      <c r="BQ22" s="383"/>
      <c r="BR22" s="377"/>
      <c r="BS22" s="394" t="s">
        <v>813</v>
      </c>
      <c r="BT22" s="375"/>
    </row>
    <row r="23" spans="1:73" customFormat="1" ht="13" customHeight="1" x14ac:dyDescent="0.15">
      <c r="A23" s="375">
        <v>3440</v>
      </c>
      <c r="B23" s="414">
        <v>43669</v>
      </c>
      <c r="C23" s="377" t="s">
        <v>699</v>
      </c>
      <c r="D23" s="375" t="s">
        <v>623</v>
      </c>
      <c r="E23" s="378">
        <v>43669</v>
      </c>
      <c r="F23" s="377" t="s">
        <v>700</v>
      </c>
      <c r="G23" s="375" t="s">
        <v>742</v>
      </c>
      <c r="H23" s="379">
        <v>68.027272727272717</v>
      </c>
      <c r="I23" s="380"/>
      <c r="J23" s="380"/>
      <c r="K23" s="381" t="s">
        <v>702</v>
      </c>
      <c r="L23" s="375">
        <v>1644</v>
      </c>
      <c r="M23" s="375">
        <v>1314</v>
      </c>
      <c r="N23" s="375"/>
      <c r="O23" s="382"/>
      <c r="P23" s="382"/>
      <c r="Q23" s="375"/>
      <c r="R23" s="375"/>
      <c r="S23" s="375"/>
      <c r="T23" s="375"/>
      <c r="U23" s="375"/>
      <c r="V23" s="375"/>
      <c r="W23" s="379">
        <v>3.6181818181818177</v>
      </c>
      <c r="X23" s="379">
        <v>3.2909090909090906</v>
      </c>
      <c r="Y23" s="379">
        <v>2.627272727272727</v>
      </c>
      <c r="Z23" s="380"/>
      <c r="AA23" s="380"/>
      <c r="AB23" s="380"/>
      <c r="AC23" s="380"/>
      <c r="AD23" s="380"/>
      <c r="AE23" s="380"/>
      <c r="AF23" s="380"/>
      <c r="AG23" s="380"/>
      <c r="AH23" s="380"/>
      <c r="AI23" s="380"/>
      <c r="AJ23" s="380"/>
      <c r="AK23" s="380"/>
      <c r="AL23" s="380"/>
      <c r="AM23" s="380"/>
      <c r="AN23" s="380"/>
      <c r="AO23" s="383" t="s">
        <v>703</v>
      </c>
      <c r="AP23" s="383"/>
      <c r="AQ23" s="383"/>
      <c r="AR23" s="383"/>
      <c r="AS23" s="375"/>
      <c r="AT23" s="383">
        <v>0</v>
      </c>
      <c r="AU23" s="383">
        <v>0</v>
      </c>
      <c r="AV23" s="383">
        <v>0</v>
      </c>
      <c r="AW23" s="383">
        <v>0</v>
      </c>
      <c r="AX23" s="383">
        <v>0</v>
      </c>
      <c r="AY23" s="383">
        <v>0</v>
      </c>
      <c r="AZ23" s="383">
        <v>0</v>
      </c>
      <c r="BA23" s="383">
        <v>0</v>
      </c>
      <c r="BB23" s="383">
        <v>0</v>
      </c>
      <c r="BC23" s="383">
        <v>0</v>
      </c>
      <c r="BD23" s="383">
        <v>0</v>
      </c>
      <c r="BE23" s="383">
        <v>0</v>
      </c>
      <c r="BF23" s="383"/>
      <c r="BG23" s="383" t="s">
        <v>703</v>
      </c>
      <c r="BH23" s="383">
        <v>12</v>
      </c>
      <c r="BI23" s="383" t="s">
        <v>703</v>
      </c>
      <c r="BJ23" s="383"/>
      <c r="BK23" s="383"/>
      <c r="BL23" s="383"/>
      <c r="BM23" s="384"/>
      <c r="BN23" s="385"/>
      <c r="BO23" s="386"/>
      <c r="BP23" s="383" t="s">
        <v>704</v>
      </c>
      <c r="BQ23" s="383"/>
      <c r="BR23" s="377" t="s">
        <v>705</v>
      </c>
      <c r="BS23" s="395" t="s">
        <v>814</v>
      </c>
      <c r="BT23" s="375"/>
    </row>
    <row r="24" spans="1:73" customFormat="1" ht="13" customHeight="1" x14ac:dyDescent="0.15">
      <c r="A24" s="375">
        <v>3500</v>
      </c>
      <c r="B24" s="414">
        <v>43669</v>
      </c>
      <c r="C24" s="377" t="s">
        <v>699</v>
      </c>
      <c r="D24" s="375" t="s">
        <v>623</v>
      </c>
      <c r="E24" s="378">
        <v>43646</v>
      </c>
      <c r="F24" s="377" t="s">
        <v>708</v>
      </c>
      <c r="G24" s="375" t="s">
        <v>744</v>
      </c>
      <c r="H24" s="379">
        <v>88.59999999999998</v>
      </c>
      <c r="I24" s="380"/>
      <c r="J24" s="380"/>
      <c r="K24" s="381" t="s">
        <v>702</v>
      </c>
      <c r="L24" s="417">
        <v>1644</v>
      </c>
      <c r="M24" s="417">
        <v>1314</v>
      </c>
      <c r="N24" s="416"/>
      <c r="O24" s="382"/>
      <c r="P24" s="382"/>
      <c r="Q24" s="375"/>
      <c r="R24" s="375"/>
      <c r="S24" s="375"/>
      <c r="T24" s="375"/>
      <c r="U24" s="375"/>
      <c r="V24" s="375"/>
      <c r="W24" s="379">
        <v>4.9727272727272718</v>
      </c>
      <c r="X24" s="379">
        <v>4.5363636363636362</v>
      </c>
      <c r="Y24" s="379">
        <v>3.836363636363636</v>
      </c>
      <c r="Z24" s="380"/>
      <c r="AA24" s="380"/>
      <c r="AB24" s="380"/>
      <c r="AC24" s="380"/>
      <c r="AD24" s="380"/>
      <c r="AE24" s="380"/>
      <c r="AF24" s="380"/>
      <c r="AG24" s="380"/>
      <c r="AH24" s="380"/>
      <c r="AI24" s="380"/>
      <c r="AJ24" s="380"/>
      <c r="AK24" s="380"/>
      <c r="AL24" s="380"/>
      <c r="AM24" s="380"/>
      <c r="AN24" s="380"/>
      <c r="AO24" s="383" t="s">
        <v>703</v>
      </c>
      <c r="AP24" s="383"/>
      <c r="AQ24" s="383"/>
      <c r="AR24" s="383"/>
      <c r="AS24" s="375"/>
      <c r="AT24" s="383">
        <v>8</v>
      </c>
      <c r="AU24" s="383">
        <v>0</v>
      </c>
      <c r="AV24" s="383">
        <v>0</v>
      </c>
      <c r="AW24" s="383">
        <v>0</v>
      </c>
      <c r="AX24" s="383">
        <v>0</v>
      </c>
      <c r="AY24" s="383">
        <v>0</v>
      </c>
      <c r="AZ24" s="383">
        <v>0</v>
      </c>
      <c r="BA24" s="383">
        <v>0</v>
      </c>
      <c r="BB24" s="383">
        <v>0</v>
      </c>
      <c r="BC24" s="383">
        <v>0</v>
      </c>
      <c r="BD24" s="383">
        <v>0</v>
      </c>
      <c r="BE24" s="383">
        <v>0</v>
      </c>
      <c r="BF24" s="383"/>
      <c r="BG24" s="383" t="s">
        <v>703</v>
      </c>
      <c r="BH24" s="383">
        <v>12</v>
      </c>
      <c r="BI24" s="383" t="s">
        <v>703</v>
      </c>
      <c r="BJ24" s="383"/>
      <c r="BK24" s="383"/>
      <c r="BL24" s="383"/>
      <c r="BM24" s="377"/>
      <c r="BN24" s="375"/>
      <c r="BO24" s="383"/>
      <c r="BP24" s="383" t="s">
        <v>704</v>
      </c>
      <c r="BQ24" s="383"/>
      <c r="BR24" s="377"/>
      <c r="BS24" s="395" t="s">
        <v>815</v>
      </c>
      <c r="BT24" s="375"/>
    </row>
    <row r="25" spans="1:73" customFormat="1" ht="13" customHeight="1" x14ac:dyDescent="0.15">
      <c r="A25" s="375">
        <v>543</v>
      </c>
      <c r="B25" s="414">
        <v>43669</v>
      </c>
      <c r="C25" s="377" t="s">
        <v>699</v>
      </c>
      <c r="D25" s="375" t="s">
        <v>623</v>
      </c>
      <c r="E25" s="378">
        <v>43646</v>
      </c>
      <c r="F25" s="377" t="s">
        <v>709</v>
      </c>
      <c r="G25" s="375" t="s">
        <v>748</v>
      </c>
      <c r="H25" s="379">
        <v>65.98181818181817</v>
      </c>
      <c r="I25" s="380"/>
      <c r="J25" s="380"/>
      <c r="K25" s="381" t="s">
        <v>702</v>
      </c>
      <c r="L25" s="382">
        <v>1644</v>
      </c>
      <c r="M25" s="375"/>
      <c r="N25" s="375"/>
      <c r="O25" s="382"/>
      <c r="P25" s="382"/>
      <c r="Q25" s="375"/>
      <c r="R25" s="375"/>
      <c r="S25" s="375"/>
      <c r="T25" s="375"/>
      <c r="U25" s="375"/>
      <c r="V25" s="375"/>
      <c r="W25" s="379">
        <v>4.0909090909090908</v>
      </c>
      <c r="X25" s="379">
        <v>3.2181818181818178</v>
      </c>
      <c r="Y25" s="380"/>
      <c r="Z25" s="380"/>
      <c r="AA25" s="380"/>
      <c r="AB25" s="380"/>
      <c r="AC25" s="380"/>
      <c r="AD25" s="380"/>
      <c r="AE25" s="380"/>
      <c r="AF25" s="380"/>
      <c r="AG25" s="380"/>
      <c r="AH25" s="380"/>
      <c r="AI25" s="380"/>
      <c r="AJ25" s="380"/>
      <c r="AK25" s="380"/>
      <c r="AL25" s="380"/>
      <c r="AM25" s="380"/>
      <c r="AN25" s="380"/>
      <c r="AO25" s="383" t="s">
        <v>703</v>
      </c>
      <c r="AP25" s="383"/>
      <c r="AQ25" s="383"/>
      <c r="AR25" s="383"/>
      <c r="AS25" s="375"/>
      <c r="AT25" s="383">
        <v>0</v>
      </c>
      <c r="AU25" s="383">
        <v>0</v>
      </c>
      <c r="AV25" s="383">
        <v>0</v>
      </c>
      <c r="AW25" s="383">
        <v>0</v>
      </c>
      <c r="AX25" s="383">
        <v>0</v>
      </c>
      <c r="AY25" s="383">
        <v>0</v>
      </c>
      <c r="AZ25" s="383">
        <v>0</v>
      </c>
      <c r="BA25" s="383">
        <v>0</v>
      </c>
      <c r="BB25" s="383">
        <v>0</v>
      </c>
      <c r="BC25" s="383">
        <v>0</v>
      </c>
      <c r="BD25" s="383">
        <v>0</v>
      </c>
      <c r="BE25" s="383">
        <v>0</v>
      </c>
      <c r="BF25" s="383"/>
      <c r="BG25" s="383" t="s">
        <v>703</v>
      </c>
      <c r="BH25" s="383">
        <v>12</v>
      </c>
      <c r="BI25" s="383" t="s">
        <v>703</v>
      </c>
      <c r="BJ25" s="383"/>
      <c r="BK25" s="383"/>
      <c r="BL25" s="383"/>
      <c r="BM25" s="377"/>
      <c r="BN25" s="375"/>
      <c r="BO25" s="389"/>
      <c r="BP25" s="383" t="s">
        <v>704</v>
      </c>
      <c r="BQ25" s="383"/>
      <c r="BR25" s="377"/>
      <c r="BS25" s="394" t="s">
        <v>816</v>
      </c>
      <c r="BT25" s="375"/>
    </row>
    <row r="26" spans="1:73" customFormat="1" ht="13" customHeight="1" x14ac:dyDescent="0.15">
      <c r="A26" s="375" t="s">
        <v>795</v>
      </c>
      <c r="B26" s="414">
        <v>43669</v>
      </c>
      <c r="C26" s="377" t="s">
        <v>699</v>
      </c>
      <c r="D26" s="375" t="s">
        <v>623</v>
      </c>
      <c r="E26" s="378">
        <v>43646</v>
      </c>
      <c r="F26" s="377" t="s">
        <v>644</v>
      </c>
      <c r="G26" s="375" t="s">
        <v>672</v>
      </c>
      <c r="H26" s="379">
        <v>77.999999999999986</v>
      </c>
      <c r="I26" s="380"/>
      <c r="J26" s="380"/>
      <c r="K26" s="381" t="s">
        <v>702</v>
      </c>
      <c r="L26" s="417">
        <v>1644</v>
      </c>
      <c r="M26" s="417">
        <v>1314</v>
      </c>
      <c r="N26" s="375"/>
      <c r="O26" s="382"/>
      <c r="P26" s="382"/>
      <c r="Q26" s="375"/>
      <c r="R26" s="375"/>
      <c r="S26" s="375"/>
      <c r="T26" s="375"/>
      <c r="U26" s="375"/>
      <c r="V26" s="375"/>
      <c r="W26" s="379">
        <v>3.4090909090909087</v>
      </c>
      <c r="X26" s="379">
        <v>3.1636363636363636</v>
      </c>
      <c r="Y26" s="379">
        <v>2.5545454545454542</v>
      </c>
      <c r="Z26" s="380"/>
      <c r="AA26" s="380"/>
      <c r="AB26" s="380"/>
      <c r="AC26" s="380"/>
      <c r="AD26" s="380"/>
      <c r="AE26" s="380"/>
      <c r="AF26" s="380"/>
      <c r="AG26" s="380"/>
      <c r="AH26" s="380"/>
      <c r="AI26" s="380"/>
      <c r="AJ26" s="380"/>
      <c r="AK26" s="380"/>
      <c r="AL26" s="380"/>
      <c r="AM26" s="380"/>
      <c r="AN26" s="380"/>
      <c r="AO26" s="383" t="s">
        <v>703</v>
      </c>
      <c r="AP26" s="383"/>
      <c r="AQ26" s="383"/>
      <c r="AR26" s="383"/>
      <c r="AS26" s="375"/>
      <c r="AT26" s="383">
        <v>0</v>
      </c>
      <c r="AU26" s="383">
        <v>0</v>
      </c>
      <c r="AV26" s="383">
        <v>0</v>
      </c>
      <c r="AW26" s="383">
        <v>0</v>
      </c>
      <c r="AX26" s="383">
        <v>0</v>
      </c>
      <c r="AY26" s="383">
        <v>0</v>
      </c>
      <c r="AZ26" s="383">
        <v>0</v>
      </c>
      <c r="BA26" s="383">
        <v>0</v>
      </c>
      <c r="BB26" s="383">
        <v>0</v>
      </c>
      <c r="BC26" s="383">
        <v>0</v>
      </c>
      <c r="BD26" s="383">
        <v>0</v>
      </c>
      <c r="BE26" s="383">
        <v>0</v>
      </c>
      <c r="BF26" s="383"/>
      <c r="BG26" s="383" t="s">
        <v>703</v>
      </c>
      <c r="BH26" s="383"/>
      <c r="BI26" s="383" t="s">
        <v>703</v>
      </c>
      <c r="BJ26" s="383"/>
      <c r="BK26" s="383"/>
      <c r="BL26" s="383"/>
      <c r="BM26" s="377"/>
      <c r="BN26" s="375"/>
      <c r="BO26" s="389"/>
      <c r="BP26" s="383" t="s">
        <v>704</v>
      </c>
      <c r="BQ26" s="383"/>
      <c r="BR26" s="377"/>
      <c r="BS26" s="394" t="s">
        <v>817</v>
      </c>
      <c r="BT26" s="375"/>
    </row>
    <row r="27" spans="1:73" customFormat="1" ht="13" customHeight="1" x14ac:dyDescent="0.15">
      <c r="A27" s="375">
        <v>542</v>
      </c>
      <c r="B27" s="414">
        <v>43669</v>
      </c>
      <c r="C27" s="377" t="s">
        <v>699</v>
      </c>
      <c r="D27" s="375" t="s">
        <v>624</v>
      </c>
      <c r="E27" s="378">
        <v>43646</v>
      </c>
      <c r="F27" s="377" t="s">
        <v>709</v>
      </c>
      <c r="G27" s="375" t="s">
        <v>748</v>
      </c>
      <c r="H27" s="379">
        <v>74.809090909090912</v>
      </c>
      <c r="I27" s="380"/>
      <c r="J27" s="380"/>
      <c r="K27" s="381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9">
        <v>3.5090909090909088</v>
      </c>
      <c r="X27" s="380"/>
      <c r="Y27" s="380"/>
      <c r="Z27" s="380"/>
      <c r="AA27" s="380"/>
      <c r="AB27" s="380"/>
      <c r="AC27" s="380"/>
      <c r="AD27" s="380"/>
      <c r="AE27" s="380"/>
      <c r="AF27" s="380"/>
      <c r="AG27" s="380"/>
      <c r="AH27" s="380"/>
      <c r="AI27" s="380"/>
      <c r="AJ27" s="380"/>
      <c r="AK27" s="380"/>
      <c r="AL27" s="380"/>
      <c r="AM27" s="380"/>
      <c r="AN27" s="380"/>
      <c r="AO27" s="383" t="s">
        <v>703</v>
      </c>
      <c r="AP27" s="383"/>
      <c r="AQ27" s="383"/>
      <c r="AR27" s="383"/>
      <c r="AS27" s="375"/>
      <c r="AT27" s="383">
        <v>0</v>
      </c>
      <c r="AU27" s="383">
        <v>0</v>
      </c>
      <c r="AV27" s="383">
        <v>0</v>
      </c>
      <c r="AW27" s="383">
        <v>0</v>
      </c>
      <c r="AX27" s="383">
        <v>0</v>
      </c>
      <c r="AY27" s="383">
        <v>0</v>
      </c>
      <c r="AZ27" s="383">
        <v>0</v>
      </c>
      <c r="BA27" s="383">
        <v>0</v>
      </c>
      <c r="BB27" s="383">
        <v>0</v>
      </c>
      <c r="BC27" s="383">
        <v>0</v>
      </c>
      <c r="BD27" s="383">
        <v>0</v>
      </c>
      <c r="BE27" s="383">
        <v>0</v>
      </c>
      <c r="BF27" s="383"/>
      <c r="BG27" s="383" t="s">
        <v>703</v>
      </c>
      <c r="BH27" s="383">
        <v>12</v>
      </c>
      <c r="BI27" s="383" t="s">
        <v>703</v>
      </c>
      <c r="BJ27" s="383"/>
      <c r="BK27" s="383"/>
      <c r="BL27" s="383"/>
      <c r="BM27" s="377"/>
      <c r="BN27" s="375"/>
      <c r="BO27" s="389"/>
      <c r="BP27" s="383" t="s">
        <v>704</v>
      </c>
      <c r="BQ27" s="383"/>
      <c r="BR27" s="377"/>
      <c r="BS27" s="394" t="s">
        <v>818</v>
      </c>
      <c r="BT27" s="375"/>
    </row>
    <row r="28" spans="1:73" customFormat="1" ht="13" customHeight="1" x14ac:dyDescent="0.15">
      <c r="A28" s="375">
        <v>2355</v>
      </c>
      <c r="B28" s="414">
        <v>43669</v>
      </c>
      <c r="C28" s="377" t="s">
        <v>699</v>
      </c>
      <c r="D28" s="375" t="s">
        <v>624</v>
      </c>
      <c r="E28" s="378">
        <v>43646</v>
      </c>
      <c r="F28" s="377" t="s">
        <v>750</v>
      </c>
      <c r="G28" s="375" t="s">
        <v>672</v>
      </c>
      <c r="H28" s="379">
        <v>76.199999999999989</v>
      </c>
      <c r="I28" s="380"/>
      <c r="J28" s="380"/>
      <c r="K28" s="381"/>
      <c r="L28" s="382"/>
      <c r="M28" s="382"/>
      <c r="N28" s="382"/>
      <c r="O28" s="382"/>
      <c r="P28" s="382"/>
      <c r="Q28" s="382"/>
      <c r="R28" s="382"/>
      <c r="S28" s="382"/>
      <c r="T28" s="382"/>
      <c r="U28" s="382"/>
      <c r="V28" s="382"/>
      <c r="W28" s="379">
        <v>3.1999999999999997</v>
      </c>
      <c r="X28" s="380"/>
      <c r="Y28" s="380"/>
      <c r="Z28" s="380"/>
      <c r="AA28" s="380"/>
      <c r="AB28" s="380"/>
      <c r="AC28" s="380"/>
      <c r="AD28" s="380"/>
      <c r="AE28" s="380"/>
      <c r="AF28" s="380"/>
      <c r="AG28" s="380"/>
      <c r="AH28" s="380"/>
      <c r="AI28" s="380"/>
      <c r="AJ28" s="380"/>
      <c r="AK28" s="380"/>
      <c r="AL28" s="380"/>
      <c r="AM28" s="380"/>
      <c r="AN28" s="380"/>
      <c r="AO28" s="383" t="s">
        <v>703</v>
      </c>
      <c r="AP28" s="375"/>
      <c r="AQ28" s="375"/>
      <c r="AR28" s="375"/>
      <c r="AS28" s="375"/>
      <c r="AT28" s="383">
        <v>0</v>
      </c>
      <c r="AU28" s="383">
        <v>0</v>
      </c>
      <c r="AV28" s="383">
        <v>0</v>
      </c>
      <c r="AW28" s="383">
        <v>0</v>
      </c>
      <c r="AX28" s="383">
        <v>0</v>
      </c>
      <c r="AY28" s="383">
        <v>0</v>
      </c>
      <c r="AZ28" s="383">
        <v>0</v>
      </c>
      <c r="BA28" s="383">
        <v>0</v>
      </c>
      <c r="BB28" s="383">
        <v>0</v>
      </c>
      <c r="BC28" s="383">
        <v>0</v>
      </c>
      <c r="BD28" s="383">
        <v>0</v>
      </c>
      <c r="BE28" s="383">
        <v>0</v>
      </c>
      <c r="BF28" s="383"/>
      <c r="BG28" s="383" t="s">
        <v>703</v>
      </c>
      <c r="BH28" s="383"/>
      <c r="BI28" s="383" t="s">
        <v>703</v>
      </c>
      <c r="BJ28" s="383"/>
      <c r="BK28" s="383"/>
      <c r="BL28" s="391"/>
      <c r="BM28" s="377"/>
      <c r="BN28" s="375"/>
      <c r="BO28" s="383"/>
      <c r="BP28" s="383" t="s">
        <v>704</v>
      </c>
      <c r="BQ28" s="383"/>
      <c r="BR28" s="377"/>
      <c r="BS28" s="394" t="s">
        <v>819</v>
      </c>
      <c r="BT28" s="375"/>
    </row>
    <row r="29" spans="1:73" customFormat="1" ht="13" customHeight="1" x14ac:dyDescent="0.15">
      <c r="A29" s="375">
        <v>3441</v>
      </c>
      <c r="B29" s="414">
        <v>43669</v>
      </c>
      <c r="C29" s="377" t="s">
        <v>699</v>
      </c>
      <c r="D29" s="375" t="s">
        <v>625</v>
      </c>
      <c r="E29" s="378">
        <v>43669</v>
      </c>
      <c r="F29" s="377" t="s">
        <v>700</v>
      </c>
      <c r="G29" s="375" t="s">
        <v>742</v>
      </c>
      <c r="H29" s="379">
        <v>84.309090909090898</v>
      </c>
      <c r="I29" s="380"/>
      <c r="J29" s="380"/>
      <c r="K29" s="381"/>
      <c r="L29" s="375"/>
      <c r="M29" s="375"/>
      <c r="N29" s="375"/>
      <c r="O29" s="375"/>
      <c r="P29" s="375"/>
      <c r="Q29" s="375"/>
      <c r="R29" s="375"/>
      <c r="S29" s="375"/>
      <c r="T29" s="375"/>
      <c r="U29" s="375"/>
      <c r="V29" s="375"/>
      <c r="W29" s="379">
        <v>3.1727272727272728</v>
      </c>
      <c r="X29" s="380"/>
      <c r="Y29" s="380"/>
      <c r="Z29" s="380"/>
      <c r="AA29" s="380"/>
      <c r="AB29" s="380"/>
      <c r="AC29" s="380"/>
      <c r="AD29" s="380"/>
      <c r="AE29" s="380"/>
      <c r="AF29" s="380"/>
      <c r="AG29" s="380"/>
      <c r="AH29" s="380"/>
      <c r="AI29" s="380"/>
      <c r="AJ29" s="380"/>
      <c r="AK29" s="380"/>
      <c r="AL29" s="380"/>
      <c r="AM29" s="380"/>
      <c r="AN29" s="380"/>
      <c r="AO29" s="383" t="s">
        <v>703</v>
      </c>
      <c r="AP29" s="383"/>
      <c r="AQ29" s="383"/>
      <c r="AR29" s="383"/>
      <c r="AS29" s="375"/>
      <c r="AT29" s="383">
        <v>0</v>
      </c>
      <c r="AU29" s="383">
        <v>0</v>
      </c>
      <c r="AV29" s="383">
        <v>0</v>
      </c>
      <c r="AW29" s="383">
        <v>0</v>
      </c>
      <c r="AX29" s="383">
        <v>0</v>
      </c>
      <c r="AY29" s="383">
        <v>0</v>
      </c>
      <c r="AZ29" s="383">
        <v>0</v>
      </c>
      <c r="BA29" s="383">
        <v>0</v>
      </c>
      <c r="BB29" s="383">
        <v>0</v>
      </c>
      <c r="BC29" s="383">
        <v>0</v>
      </c>
      <c r="BD29" s="383">
        <v>0</v>
      </c>
      <c r="BE29" s="383">
        <v>0</v>
      </c>
      <c r="BF29" s="383"/>
      <c r="BG29" s="383" t="s">
        <v>703</v>
      </c>
      <c r="BH29" s="383">
        <v>12</v>
      </c>
      <c r="BI29" s="383" t="s">
        <v>703</v>
      </c>
      <c r="BJ29" s="383"/>
      <c r="BK29" s="383"/>
      <c r="BL29" s="383"/>
      <c r="BM29" s="384"/>
      <c r="BN29" s="385"/>
      <c r="BO29" s="386"/>
      <c r="BP29" s="383" t="s">
        <v>704</v>
      </c>
      <c r="BQ29" s="383"/>
      <c r="BR29" s="377" t="s">
        <v>705</v>
      </c>
      <c r="BS29" s="395" t="s">
        <v>820</v>
      </c>
      <c r="BT29" s="375"/>
    </row>
    <row r="30" spans="1:73" customFormat="1" ht="13" customHeight="1" x14ac:dyDescent="0.15">
      <c r="A30" s="375">
        <v>223</v>
      </c>
      <c r="B30" s="414">
        <v>43669</v>
      </c>
      <c r="C30" s="377" t="s">
        <v>699</v>
      </c>
      <c r="D30" s="375" t="s">
        <v>625</v>
      </c>
      <c r="E30" s="378">
        <v>43646</v>
      </c>
      <c r="F30" s="377" t="s">
        <v>709</v>
      </c>
      <c r="G30" s="375" t="s">
        <v>748</v>
      </c>
      <c r="H30" s="379">
        <v>79.036363636363632</v>
      </c>
      <c r="I30" s="380"/>
      <c r="J30" s="380"/>
      <c r="K30" s="381"/>
      <c r="L30" s="375"/>
      <c r="M30" s="375"/>
      <c r="N30" s="375"/>
      <c r="O30" s="375"/>
      <c r="P30" s="375"/>
      <c r="Q30" s="375"/>
      <c r="R30" s="375"/>
      <c r="S30" s="375"/>
      <c r="T30" s="375"/>
      <c r="U30" s="375"/>
      <c r="V30" s="375"/>
      <c r="W30" s="379">
        <v>3.5181818181818181</v>
      </c>
      <c r="X30" s="380"/>
      <c r="Y30" s="380"/>
      <c r="Z30" s="380"/>
      <c r="AA30" s="380"/>
      <c r="AB30" s="380"/>
      <c r="AC30" s="380"/>
      <c r="AD30" s="380"/>
      <c r="AE30" s="380"/>
      <c r="AF30" s="380"/>
      <c r="AG30" s="380"/>
      <c r="AH30" s="380"/>
      <c r="AI30" s="380"/>
      <c r="AJ30" s="380"/>
      <c r="AK30" s="380"/>
      <c r="AL30" s="380"/>
      <c r="AM30" s="380"/>
      <c r="AN30" s="380"/>
      <c r="AO30" s="383" t="s">
        <v>703</v>
      </c>
      <c r="AP30" s="383"/>
      <c r="AQ30" s="383"/>
      <c r="AR30" s="383"/>
      <c r="AS30" s="375"/>
      <c r="AT30" s="383">
        <v>0</v>
      </c>
      <c r="AU30" s="383">
        <v>0</v>
      </c>
      <c r="AV30" s="383">
        <v>0</v>
      </c>
      <c r="AW30" s="383">
        <v>0</v>
      </c>
      <c r="AX30" s="383">
        <v>0</v>
      </c>
      <c r="AY30" s="383">
        <v>0</v>
      </c>
      <c r="AZ30" s="383">
        <v>0</v>
      </c>
      <c r="BA30" s="383">
        <v>0</v>
      </c>
      <c r="BB30" s="383">
        <v>0</v>
      </c>
      <c r="BC30" s="383">
        <v>0</v>
      </c>
      <c r="BD30" s="383">
        <v>0</v>
      </c>
      <c r="BE30" s="383">
        <v>0</v>
      </c>
      <c r="BF30" s="383"/>
      <c r="BG30" s="383" t="s">
        <v>703</v>
      </c>
      <c r="BH30" s="383">
        <v>12</v>
      </c>
      <c r="BI30" s="383" t="s">
        <v>703</v>
      </c>
      <c r="BJ30" s="383"/>
      <c r="BK30" s="383"/>
      <c r="BL30" s="383"/>
      <c r="BM30" s="377"/>
      <c r="BN30" s="375"/>
      <c r="BO30" s="389"/>
      <c r="BP30" s="383" t="s">
        <v>704</v>
      </c>
      <c r="BQ30" s="383"/>
      <c r="BR30" s="377"/>
      <c r="BS30" s="395" t="s">
        <v>821</v>
      </c>
      <c r="BT30" s="375"/>
    </row>
    <row r="31" spans="1:73" customFormat="1" ht="13" customHeight="1" x14ac:dyDescent="0.15">
      <c r="A31" s="375" t="s">
        <v>795</v>
      </c>
      <c r="B31" s="414">
        <v>43669</v>
      </c>
      <c r="C31" s="377" t="s">
        <v>699</v>
      </c>
      <c r="D31" s="375" t="s">
        <v>625</v>
      </c>
      <c r="E31" s="378">
        <v>43646</v>
      </c>
      <c r="F31" s="377" t="s">
        <v>750</v>
      </c>
      <c r="G31" s="375" t="s">
        <v>672</v>
      </c>
      <c r="H31" s="379">
        <v>78.881818181818176</v>
      </c>
      <c r="I31" s="380"/>
      <c r="J31" s="380"/>
      <c r="K31" s="381"/>
      <c r="L31" s="382"/>
      <c r="M31" s="382"/>
      <c r="N31" s="382"/>
      <c r="O31" s="382"/>
      <c r="P31" s="382"/>
      <c r="Q31" s="382"/>
      <c r="R31" s="382"/>
      <c r="S31" s="382"/>
      <c r="T31" s="382"/>
      <c r="U31" s="382"/>
      <c r="V31" s="382"/>
      <c r="W31" s="379">
        <v>3.2545454545454544</v>
      </c>
      <c r="X31" s="380"/>
      <c r="Y31" s="380"/>
      <c r="Z31" s="380"/>
      <c r="AA31" s="380"/>
      <c r="AB31" s="380"/>
      <c r="AC31" s="380"/>
      <c r="AD31" s="380"/>
      <c r="AE31" s="380"/>
      <c r="AF31" s="380"/>
      <c r="AG31" s="380"/>
      <c r="AH31" s="380"/>
      <c r="AI31" s="380"/>
      <c r="AJ31" s="380"/>
      <c r="AK31" s="380"/>
      <c r="AL31" s="380"/>
      <c r="AM31" s="380"/>
      <c r="AN31" s="380"/>
      <c r="AO31" s="383" t="s">
        <v>703</v>
      </c>
      <c r="AP31" s="375"/>
      <c r="AQ31" s="375"/>
      <c r="AR31" s="375"/>
      <c r="AS31" s="375"/>
      <c r="AT31" s="383">
        <v>0</v>
      </c>
      <c r="AU31" s="383">
        <v>0</v>
      </c>
      <c r="AV31" s="383">
        <v>0</v>
      </c>
      <c r="AW31" s="383">
        <v>0</v>
      </c>
      <c r="AX31" s="383">
        <v>0</v>
      </c>
      <c r="AY31" s="383">
        <v>0</v>
      </c>
      <c r="AZ31" s="383">
        <v>0</v>
      </c>
      <c r="BA31" s="383">
        <v>0</v>
      </c>
      <c r="BB31" s="383">
        <v>0</v>
      </c>
      <c r="BC31" s="383">
        <v>0</v>
      </c>
      <c r="BD31" s="383">
        <v>0</v>
      </c>
      <c r="BE31" s="383">
        <v>0</v>
      </c>
      <c r="BF31" s="383"/>
      <c r="BG31" s="383" t="s">
        <v>703</v>
      </c>
      <c r="BH31" s="383"/>
      <c r="BI31" s="383" t="s">
        <v>703</v>
      </c>
      <c r="BJ31" s="383"/>
      <c r="BK31" s="383"/>
      <c r="BL31" s="391"/>
      <c r="BM31" s="377"/>
      <c r="BN31" s="375"/>
      <c r="BO31" s="383"/>
      <c r="BP31" s="383" t="s">
        <v>704</v>
      </c>
      <c r="BQ31" s="383"/>
      <c r="BR31" s="377"/>
      <c r="BS31" s="394" t="s">
        <v>822</v>
      </c>
      <c r="BT31" s="375"/>
    </row>
    <row r="32" spans="1:73" customFormat="1" ht="13" customHeight="1" x14ac:dyDescent="0.15">
      <c r="A32" s="375">
        <v>544</v>
      </c>
      <c r="B32" s="414">
        <v>43669</v>
      </c>
      <c r="C32" s="377" t="s">
        <v>699</v>
      </c>
      <c r="D32" s="375" t="s">
        <v>626</v>
      </c>
      <c r="E32" s="378">
        <v>43646</v>
      </c>
      <c r="F32" s="377" t="s">
        <v>709</v>
      </c>
      <c r="G32" s="375" t="s">
        <v>748</v>
      </c>
      <c r="H32" s="379">
        <v>81.163636363636357</v>
      </c>
      <c r="I32" s="380"/>
      <c r="J32" s="380"/>
      <c r="K32" s="381"/>
      <c r="L32" s="375"/>
      <c r="M32" s="375"/>
      <c r="N32" s="375"/>
      <c r="O32" s="375"/>
      <c r="P32" s="375"/>
      <c r="Q32" s="375"/>
      <c r="R32" s="375"/>
      <c r="S32" s="375"/>
      <c r="T32" s="375"/>
      <c r="U32" s="375"/>
      <c r="V32" s="375"/>
      <c r="W32" s="379">
        <v>3.4818181818181815</v>
      </c>
      <c r="X32" s="380"/>
      <c r="Y32" s="380"/>
      <c r="Z32" s="380"/>
      <c r="AA32" s="380"/>
      <c r="AB32" s="380"/>
      <c r="AC32" s="380"/>
      <c r="AD32" s="380"/>
      <c r="AE32" s="380"/>
      <c r="AF32" s="380"/>
      <c r="AG32" s="380"/>
      <c r="AH32" s="380"/>
      <c r="AI32" s="380"/>
      <c r="AJ32" s="380"/>
      <c r="AK32" s="380"/>
      <c r="AL32" s="380"/>
      <c r="AM32" s="380"/>
      <c r="AN32" s="380"/>
      <c r="AO32" s="383" t="s">
        <v>703</v>
      </c>
      <c r="AP32" s="383"/>
      <c r="AQ32" s="383"/>
      <c r="AR32" s="383"/>
      <c r="AS32" s="375"/>
      <c r="AT32" s="383">
        <v>0</v>
      </c>
      <c r="AU32" s="383">
        <v>0</v>
      </c>
      <c r="AV32" s="383">
        <v>0</v>
      </c>
      <c r="AW32" s="383">
        <v>0</v>
      </c>
      <c r="AX32" s="383">
        <v>0</v>
      </c>
      <c r="AY32" s="383">
        <v>0</v>
      </c>
      <c r="AZ32" s="383">
        <v>0</v>
      </c>
      <c r="BA32" s="383">
        <v>0</v>
      </c>
      <c r="BB32" s="383">
        <v>0</v>
      </c>
      <c r="BC32" s="383">
        <v>0</v>
      </c>
      <c r="BD32" s="383">
        <v>0</v>
      </c>
      <c r="BE32" s="383">
        <v>0</v>
      </c>
      <c r="BF32" s="383"/>
      <c r="BG32" s="383" t="s">
        <v>703</v>
      </c>
      <c r="BH32" s="383">
        <v>12</v>
      </c>
      <c r="BI32" s="383" t="s">
        <v>703</v>
      </c>
      <c r="BJ32" s="383"/>
      <c r="BK32" s="383"/>
      <c r="BL32" s="383"/>
      <c r="BM32" s="377"/>
      <c r="BN32" s="375"/>
      <c r="BO32" s="389"/>
      <c r="BP32" s="383" t="s">
        <v>704</v>
      </c>
      <c r="BQ32" s="383"/>
      <c r="BR32" s="377"/>
      <c r="BS32" s="394" t="s">
        <v>823</v>
      </c>
      <c r="BT32" s="375"/>
    </row>
    <row r="33" spans="1:72" customFormat="1" ht="13" customHeight="1" x14ac:dyDescent="0.15">
      <c r="A33" s="375">
        <v>2356</v>
      </c>
      <c r="B33" s="414">
        <v>43669</v>
      </c>
      <c r="C33" s="377" t="s">
        <v>699</v>
      </c>
      <c r="D33" s="375" t="s">
        <v>626</v>
      </c>
      <c r="E33" s="378">
        <v>43646</v>
      </c>
      <c r="F33" s="377" t="s">
        <v>750</v>
      </c>
      <c r="G33" s="375" t="s">
        <v>672</v>
      </c>
      <c r="H33" s="379">
        <v>87.999999999999986</v>
      </c>
      <c r="I33" s="380"/>
      <c r="J33" s="380"/>
      <c r="K33" s="381"/>
      <c r="L33" s="382"/>
      <c r="M33" s="382"/>
      <c r="N33" s="382"/>
      <c r="O33" s="382"/>
      <c r="P33" s="382"/>
      <c r="Q33" s="382"/>
      <c r="R33" s="382"/>
      <c r="S33" s="382"/>
      <c r="T33" s="382"/>
      <c r="U33" s="382"/>
      <c r="V33" s="382"/>
      <c r="W33" s="379">
        <v>3.2818181818181813</v>
      </c>
      <c r="X33" s="380"/>
      <c r="Y33" s="380"/>
      <c r="Z33" s="380"/>
      <c r="AA33" s="380"/>
      <c r="AB33" s="380"/>
      <c r="AC33" s="380"/>
      <c r="AD33" s="380"/>
      <c r="AE33" s="380"/>
      <c r="AF33" s="380"/>
      <c r="AG33" s="380"/>
      <c r="AH33" s="380"/>
      <c r="AI33" s="380"/>
      <c r="AJ33" s="380"/>
      <c r="AK33" s="380"/>
      <c r="AL33" s="380"/>
      <c r="AM33" s="380"/>
      <c r="AN33" s="380"/>
      <c r="AO33" s="383" t="s">
        <v>703</v>
      </c>
      <c r="AP33" s="375"/>
      <c r="AQ33" s="375"/>
      <c r="AR33" s="375"/>
      <c r="AS33" s="375"/>
      <c r="AT33" s="383">
        <v>0</v>
      </c>
      <c r="AU33" s="383">
        <v>0</v>
      </c>
      <c r="AV33" s="383">
        <v>0</v>
      </c>
      <c r="AW33" s="383">
        <v>0</v>
      </c>
      <c r="AX33" s="383">
        <v>0</v>
      </c>
      <c r="AY33" s="383">
        <v>0</v>
      </c>
      <c r="AZ33" s="383">
        <v>0</v>
      </c>
      <c r="BA33" s="383">
        <v>0</v>
      </c>
      <c r="BB33" s="383">
        <v>0</v>
      </c>
      <c r="BC33" s="383">
        <v>0</v>
      </c>
      <c r="BD33" s="383">
        <v>0</v>
      </c>
      <c r="BE33" s="383">
        <v>0</v>
      </c>
      <c r="BF33" s="383"/>
      <c r="BG33" s="383" t="s">
        <v>703</v>
      </c>
      <c r="BH33" s="383"/>
      <c r="BI33" s="383" t="s">
        <v>703</v>
      </c>
      <c r="BJ33" s="383"/>
      <c r="BK33" s="383"/>
      <c r="BL33" s="391"/>
      <c r="BM33" s="377"/>
      <c r="BN33" s="375"/>
      <c r="BO33" s="383"/>
      <c r="BP33" s="383" t="s">
        <v>704</v>
      </c>
      <c r="BQ33" s="383"/>
      <c r="BR33" s="377"/>
      <c r="BS33" s="394" t="s">
        <v>824</v>
      </c>
      <c r="BT33" s="375"/>
    </row>
    <row r="34" spans="1:72" customFormat="1" ht="13" customHeight="1" x14ac:dyDescent="0.15">
      <c r="A34" s="375">
        <v>3442</v>
      </c>
      <c r="B34" s="414">
        <v>43669</v>
      </c>
      <c r="C34" s="377" t="s">
        <v>699</v>
      </c>
      <c r="D34" s="375" t="s">
        <v>627</v>
      </c>
      <c r="E34" s="378">
        <v>43669</v>
      </c>
      <c r="F34" s="377" t="s">
        <v>700</v>
      </c>
      <c r="G34" s="375" t="s">
        <v>742</v>
      </c>
      <c r="H34" s="379">
        <v>95.218181818181804</v>
      </c>
      <c r="I34" s="380"/>
      <c r="J34" s="380"/>
      <c r="K34" s="381"/>
      <c r="L34" s="375"/>
      <c r="M34" s="375"/>
      <c r="N34" s="375"/>
      <c r="O34" s="375"/>
      <c r="P34" s="375"/>
      <c r="Q34" s="375"/>
      <c r="R34" s="375"/>
      <c r="S34" s="375"/>
      <c r="T34" s="375"/>
      <c r="U34" s="375"/>
      <c r="V34" s="375"/>
      <c r="W34" s="379">
        <v>2.6090909090909089</v>
      </c>
      <c r="X34" s="380"/>
      <c r="Y34" s="380"/>
      <c r="Z34" s="380"/>
      <c r="AA34" s="380"/>
      <c r="AB34" s="380"/>
      <c r="AC34" s="380"/>
      <c r="AD34" s="380"/>
      <c r="AE34" s="380"/>
      <c r="AF34" s="380"/>
      <c r="AG34" s="380"/>
      <c r="AH34" s="380"/>
      <c r="AI34" s="380"/>
      <c r="AJ34" s="380"/>
      <c r="AK34" s="380"/>
      <c r="AL34" s="380"/>
      <c r="AM34" s="380"/>
      <c r="AN34" s="380"/>
      <c r="AO34" s="383" t="s">
        <v>703</v>
      </c>
      <c r="AP34" s="383"/>
      <c r="AQ34" s="383"/>
      <c r="AR34" s="383"/>
      <c r="AS34" s="375"/>
      <c r="AT34" s="383">
        <v>0</v>
      </c>
      <c r="AU34" s="383">
        <v>0</v>
      </c>
      <c r="AV34" s="383">
        <v>0</v>
      </c>
      <c r="AW34" s="383">
        <v>0</v>
      </c>
      <c r="AX34" s="383">
        <v>0</v>
      </c>
      <c r="AY34" s="383">
        <v>0</v>
      </c>
      <c r="AZ34" s="383">
        <v>0</v>
      </c>
      <c r="BA34" s="383">
        <v>0</v>
      </c>
      <c r="BB34" s="383">
        <v>0</v>
      </c>
      <c r="BC34" s="383">
        <v>0</v>
      </c>
      <c r="BD34" s="383">
        <v>0</v>
      </c>
      <c r="BE34" s="383">
        <v>0</v>
      </c>
      <c r="BF34" s="383"/>
      <c r="BG34" s="383" t="s">
        <v>703</v>
      </c>
      <c r="BH34" s="383">
        <v>12</v>
      </c>
      <c r="BI34" s="383" t="s">
        <v>703</v>
      </c>
      <c r="BJ34" s="383"/>
      <c r="BK34" s="383"/>
      <c r="BL34" s="383"/>
      <c r="BM34" s="384"/>
      <c r="BN34" s="385"/>
      <c r="BO34" s="386"/>
      <c r="BP34" s="383" t="s">
        <v>704</v>
      </c>
      <c r="BQ34" s="383"/>
      <c r="BR34" s="377" t="s">
        <v>705</v>
      </c>
      <c r="BS34" s="395" t="s">
        <v>825</v>
      </c>
      <c r="BT34" s="375"/>
    </row>
    <row r="35" spans="1:72" customFormat="1" ht="13" customHeight="1" x14ac:dyDescent="0.15">
      <c r="A35" s="375">
        <v>545</v>
      </c>
      <c r="B35" s="414">
        <v>43669</v>
      </c>
      <c r="C35" s="377" t="s">
        <v>699</v>
      </c>
      <c r="D35" s="375" t="s">
        <v>627</v>
      </c>
      <c r="E35" s="378">
        <v>43646</v>
      </c>
      <c r="F35" s="377" t="s">
        <v>709</v>
      </c>
      <c r="G35" s="375" t="s">
        <v>748</v>
      </c>
      <c r="H35" s="379">
        <v>95.181818181818173</v>
      </c>
      <c r="I35" s="380"/>
      <c r="J35" s="380"/>
      <c r="K35" s="381"/>
      <c r="L35" s="375"/>
      <c r="M35" s="375"/>
      <c r="N35" s="375"/>
      <c r="O35" s="375"/>
      <c r="P35" s="375"/>
      <c r="Q35" s="375"/>
      <c r="R35" s="375"/>
      <c r="S35" s="375"/>
      <c r="T35" s="375"/>
      <c r="U35" s="375"/>
      <c r="V35" s="375"/>
      <c r="W35" s="379">
        <v>3.1090909090909089</v>
      </c>
      <c r="X35" s="380"/>
      <c r="Y35" s="380"/>
      <c r="Z35" s="380"/>
      <c r="AA35" s="380"/>
      <c r="AB35" s="380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80"/>
      <c r="AN35" s="380"/>
      <c r="AO35" s="383" t="s">
        <v>703</v>
      </c>
      <c r="AP35" s="383"/>
      <c r="AQ35" s="383"/>
      <c r="AR35" s="383"/>
      <c r="AS35" s="375"/>
      <c r="AT35" s="383">
        <v>0</v>
      </c>
      <c r="AU35" s="383">
        <v>0</v>
      </c>
      <c r="AV35" s="383">
        <v>0</v>
      </c>
      <c r="AW35" s="383">
        <v>0</v>
      </c>
      <c r="AX35" s="383">
        <v>0</v>
      </c>
      <c r="AY35" s="383">
        <v>0</v>
      </c>
      <c r="AZ35" s="383">
        <v>0</v>
      </c>
      <c r="BA35" s="383">
        <v>0</v>
      </c>
      <c r="BB35" s="383">
        <v>0</v>
      </c>
      <c r="BC35" s="383">
        <v>0</v>
      </c>
      <c r="BD35" s="383">
        <v>0</v>
      </c>
      <c r="BE35" s="383">
        <v>0</v>
      </c>
      <c r="BF35" s="383"/>
      <c r="BG35" s="383" t="s">
        <v>703</v>
      </c>
      <c r="BH35" s="383">
        <v>12</v>
      </c>
      <c r="BI35" s="383" t="s">
        <v>703</v>
      </c>
      <c r="BJ35" s="383"/>
      <c r="BK35" s="383"/>
      <c r="BL35" s="383"/>
      <c r="BM35" s="377"/>
      <c r="BN35" s="375"/>
      <c r="BO35" s="389"/>
      <c r="BP35" s="383" t="s">
        <v>704</v>
      </c>
      <c r="BQ35" s="383"/>
      <c r="BR35" s="377"/>
      <c r="BS35" s="394" t="s">
        <v>826</v>
      </c>
      <c r="BT35" s="375"/>
    </row>
    <row r="36" spans="1:72" customFormat="1" ht="13" customHeight="1" x14ac:dyDescent="0.15">
      <c r="A36" s="375" t="s">
        <v>795</v>
      </c>
      <c r="B36" s="414">
        <v>43669</v>
      </c>
      <c r="C36" s="377" t="s">
        <v>699</v>
      </c>
      <c r="D36" s="375" t="s">
        <v>627</v>
      </c>
      <c r="E36" s="378">
        <v>43646</v>
      </c>
      <c r="F36" s="377" t="s">
        <v>750</v>
      </c>
      <c r="G36" s="375" t="s">
        <v>672</v>
      </c>
      <c r="H36" s="379">
        <v>97.999999999999986</v>
      </c>
      <c r="I36" s="380"/>
      <c r="J36" s="380"/>
      <c r="K36" s="381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79">
        <v>2.6909090909090905</v>
      </c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3" t="s">
        <v>703</v>
      </c>
      <c r="AP36" s="375"/>
      <c r="AQ36" s="375"/>
      <c r="AR36" s="375"/>
      <c r="AS36" s="375"/>
      <c r="AT36" s="383">
        <v>0</v>
      </c>
      <c r="AU36" s="383">
        <v>0</v>
      </c>
      <c r="AV36" s="383">
        <v>0</v>
      </c>
      <c r="AW36" s="383">
        <v>0</v>
      </c>
      <c r="AX36" s="383">
        <v>0</v>
      </c>
      <c r="AY36" s="383">
        <v>0</v>
      </c>
      <c r="AZ36" s="383">
        <v>0</v>
      </c>
      <c r="BA36" s="383">
        <v>0</v>
      </c>
      <c r="BB36" s="383">
        <v>0</v>
      </c>
      <c r="BC36" s="383">
        <v>0</v>
      </c>
      <c r="BD36" s="383">
        <v>0</v>
      </c>
      <c r="BE36" s="383">
        <v>0</v>
      </c>
      <c r="BF36" s="383"/>
      <c r="BG36" s="383" t="s">
        <v>703</v>
      </c>
      <c r="BH36" s="383"/>
      <c r="BI36" s="383" t="s">
        <v>703</v>
      </c>
      <c r="BJ36" s="383"/>
      <c r="BK36" s="383"/>
      <c r="BL36" s="391"/>
      <c r="BM36" s="377"/>
      <c r="BN36" s="375"/>
      <c r="BO36" s="383"/>
      <c r="BP36" s="383" t="s">
        <v>704</v>
      </c>
      <c r="BQ36" s="383"/>
      <c r="BR36" s="377"/>
      <c r="BS36" s="394" t="s">
        <v>827</v>
      </c>
      <c r="BT36" s="375"/>
    </row>
    <row r="37" spans="1:72" customFormat="1" ht="13" customHeight="1" x14ac:dyDescent="0.15">
      <c r="A37" s="375">
        <v>546</v>
      </c>
      <c r="B37" s="414">
        <v>43669</v>
      </c>
      <c r="C37" s="377" t="s">
        <v>699</v>
      </c>
      <c r="D37" s="375" t="s">
        <v>628</v>
      </c>
      <c r="E37" s="378">
        <v>43646</v>
      </c>
      <c r="F37" s="377" t="s">
        <v>709</v>
      </c>
      <c r="G37" s="375" t="s">
        <v>748</v>
      </c>
      <c r="H37" s="379">
        <v>63.518181818181816</v>
      </c>
      <c r="I37" s="380"/>
      <c r="J37" s="380"/>
      <c r="K37" s="381"/>
      <c r="L37" s="375"/>
      <c r="M37" s="375"/>
      <c r="N37" s="375"/>
      <c r="O37" s="375"/>
      <c r="P37" s="375"/>
      <c r="Q37" s="375"/>
      <c r="R37" s="375"/>
      <c r="S37" s="375"/>
      <c r="T37" s="375"/>
      <c r="U37" s="375"/>
      <c r="V37" s="375"/>
      <c r="W37" s="379">
        <v>4.5999999999999996</v>
      </c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380"/>
      <c r="AN37" s="380"/>
      <c r="AO37" s="383" t="s">
        <v>703</v>
      </c>
      <c r="AP37" s="383"/>
      <c r="AQ37" s="383"/>
      <c r="AR37" s="383"/>
      <c r="AS37" s="375"/>
      <c r="AT37" s="383">
        <v>0</v>
      </c>
      <c r="AU37" s="383">
        <v>0</v>
      </c>
      <c r="AV37" s="383">
        <v>0</v>
      </c>
      <c r="AW37" s="383">
        <v>0</v>
      </c>
      <c r="AX37" s="383">
        <v>0</v>
      </c>
      <c r="AY37" s="383">
        <v>0</v>
      </c>
      <c r="AZ37" s="383">
        <v>0</v>
      </c>
      <c r="BA37" s="383">
        <v>0</v>
      </c>
      <c r="BB37" s="383">
        <v>0</v>
      </c>
      <c r="BC37" s="383">
        <v>0</v>
      </c>
      <c r="BD37" s="383">
        <v>0</v>
      </c>
      <c r="BE37" s="383">
        <v>0</v>
      </c>
      <c r="BF37" s="383"/>
      <c r="BG37" s="383" t="s">
        <v>703</v>
      </c>
      <c r="BH37" s="383">
        <v>12</v>
      </c>
      <c r="BI37" s="383" t="s">
        <v>703</v>
      </c>
      <c r="BJ37" s="383"/>
      <c r="BK37" s="383"/>
      <c r="BL37" s="383"/>
      <c r="BM37" s="377"/>
      <c r="BN37" s="375"/>
      <c r="BO37" s="389"/>
      <c r="BP37" s="383" t="s">
        <v>704</v>
      </c>
      <c r="BQ37" s="383"/>
      <c r="BR37" s="377"/>
      <c r="BS37" s="394" t="s">
        <v>828</v>
      </c>
      <c r="BT37" s="375"/>
    </row>
    <row r="38" spans="1:72" customFormat="1" ht="13" customHeight="1" x14ac:dyDescent="0.15">
      <c r="A38" s="375" t="s">
        <v>795</v>
      </c>
      <c r="B38" s="414">
        <v>43669</v>
      </c>
      <c r="C38" s="377" t="s">
        <v>699</v>
      </c>
      <c r="D38" s="375" t="s">
        <v>628</v>
      </c>
      <c r="E38" s="378">
        <v>43646</v>
      </c>
      <c r="F38" s="377" t="s">
        <v>750</v>
      </c>
      <c r="G38" s="375" t="s">
        <v>672</v>
      </c>
      <c r="H38" s="379">
        <v>75.890909090909091</v>
      </c>
      <c r="I38" s="380"/>
      <c r="J38" s="380"/>
      <c r="K38" s="381"/>
      <c r="L38" s="382"/>
      <c r="M38" s="382"/>
      <c r="N38" s="382"/>
      <c r="O38" s="382"/>
      <c r="P38" s="382"/>
      <c r="Q38" s="382"/>
      <c r="R38" s="382"/>
      <c r="S38" s="382"/>
      <c r="T38" s="382"/>
      <c r="U38" s="382"/>
      <c r="V38" s="382"/>
      <c r="W38" s="379">
        <v>4.2</v>
      </c>
      <c r="X38" s="380"/>
      <c r="Y38" s="380"/>
      <c r="Z38" s="380"/>
      <c r="AA38" s="380"/>
      <c r="AB38" s="380"/>
      <c r="AC38" s="380"/>
      <c r="AD38" s="380"/>
      <c r="AE38" s="380"/>
      <c r="AF38" s="380"/>
      <c r="AG38" s="380"/>
      <c r="AH38" s="380"/>
      <c r="AI38" s="380"/>
      <c r="AJ38" s="380"/>
      <c r="AK38" s="380"/>
      <c r="AL38" s="380"/>
      <c r="AM38" s="380"/>
      <c r="AN38" s="380"/>
      <c r="AO38" s="383" t="s">
        <v>703</v>
      </c>
      <c r="AP38" s="375"/>
      <c r="AQ38" s="375"/>
      <c r="AR38" s="375"/>
      <c r="AS38" s="375"/>
      <c r="AT38" s="383">
        <v>0</v>
      </c>
      <c r="AU38" s="383">
        <v>0</v>
      </c>
      <c r="AV38" s="383">
        <v>0</v>
      </c>
      <c r="AW38" s="383">
        <v>0</v>
      </c>
      <c r="AX38" s="383">
        <v>0</v>
      </c>
      <c r="AY38" s="383">
        <v>0</v>
      </c>
      <c r="AZ38" s="383">
        <v>0</v>
      </c>
      <c r="BA38" s="383">
        <v>0</v>
      </c>
      <c r="BB38" s="383">
        <v>0</v>
      </c>
      <c r="BC38" s="383">
        <v>0</v>
      </c>
      <c r="BD38" s="383">
        <v>0</v>
      </c>
      <c r="BE38" s="383">
        <v>0</v>
      </c>
      <c r="BF38" s="383"/>
      <c r="BG38" s="383" t="s">
        <v>703</v>
      </c>
      <c r="BH38" s="383"/>
      <c r="BI38" s="383" t="s">
        <v>703</v>
      </c>
      <c r="BJ38" s="383"/>
      <c r="BK38" s="383"/>
      <c r="BL38" s="391"/>
      <c r="BM38" s="377"/>
      <c r="BN38" s="375"/>
      <c r="BO38" s="383"/>
      <c r="BP38" s="383" t="s">
        <v>704</v>
      </c>
      <c r="BQ38" s="383"/>
      <c r="BR38" s="377"/>
      <c r="BS38" s="394" t="s">
        <v>829</v>
      </c>
      <c r="BT38" s="375"/>
    </row>
  </sheetData>
  <sheetProtection algorithmName="SHA-512" hashValue="PikG/p4b2BePS4u/XL4EPbQY3IMznVCifL1sLCjjwG92eLelUjNDtuE4GvJ8I0e65XddOS2GS9dAet0ZigXTzg==" saltValue="ryicwSTULphpos7gKwqIAQ==" spinCount="100000" sheet="1" objects="1" scenarios="1"/>
  <hyperlinks>
    <hyperlink ref="BS6" r:id="rId1" xr:uid="{0B377D4B-86BD-5346-BEB9-3A52F58B58AB}"/>
    <hyperlink ref="BS11" r:id="rId2" xr:uid="{0BC874D1-F795-E644-9513-8D542B3D243A}"/>
  </hyperlink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7CA2D-6EED-584E-82D6-C6D370AD7291}">
  <sheetPr codeName="Sheet35"/>
  <dimension ref="A1:BU48"/>
  <sheetViews>
    <sheetView topLeftCell="AO1" zoomScaleNormal="120" workbookViewId="0">
      <selection activeCell="A9" sqref="A9:XFD10"/>
    </sheetView>
  </sheetViews>
  <sheetFormatPr baseColWidth="10" defaultRowHeight="13" x14ac:dyDescent="0.15"/>
  <cols>
    <col min="1" max="1" width="7.1640625" style="233" customWidth="1"/>
    <col min="2" max="2" width="10.83203125" style="233"/>
    <col min="3" max="3" width="6.33203125" style="233" customWidth="1"/>
    <col min="4" max="4" width="30.5" style="233" bestFit="1" customWidth="1"/>
    <col min="5" max="5" width="10.83203125" style="233"/>
    <col min="6" max="6" width="16.1640625" style="233" customWidth="1"/>
    <col min="7" max="7" width="16.5" style="233" customWidth="1"/>
    <col min="8" max="64" width="10.83203125" style="233"/>
    <col min="65" max="65" width="50.6640625" style="233" customWidth="1"/>
    <col min="66" max="66" width="12.1640625" style="233" customWidth="1"/>
    <col min="67" max="67" width="10.83203125" style="233" customWidth="1"/>
    <col min="68" max="69" width="10.83203125" style="233"/>
    <col min="70" max="70" width="20.5" style="233" customWidth="1"/>
    <col min="71" max="71" width="88.1640625" style="233" customWidth="1"/>
    <col min="72" max="16384" width="10.83203125" style="233"/>
  </cols>
  <sheetData>
    <row r="1" spans="1:73" ht="70" x14ac:dyDescent="0.15">
      <c r="A1" s="208" t="s">
        <v>209</v>
      </c>
      <c r="B1" s="208" t="s">
        <v>366</v>
      </c>
      <c r="C1" s="209" t="s">
        <v>257</v>
      </c>
      <c r="D1" s="210" t="s">
        <v>258</v>
      </c>
      <c r="E1" s="208" t="s">
        <v>259</v>
      </c>
      <c r="F1" s="209" t="s">
        <v>267</v>
      </c>
      <c r="G1" s="210" t="s">
        <v>260</v>
      </c>
      <c r="H1" s="211" t="s">
        <v>268</v>
      </c>
      <c r="I1" s="212" t="s">
        <v>647</v>
      </c>
      <c r="J1" s="213" t="s">
        <v>648</v>
      </c>
      <c r="K1" s="214" t="s">
        <v>261</v>
      </c>
      <c r="L1" s="214" t="s">
        <v>262</v>
      </c>
      <c r="M1" s="214" t="s">
        <v>263</v>
      </c>
      <c r="N1" s="214" t="s">
        <v>264</v>
      </c>
      <c r="O1" s="214" t="s">
        <v>265</v>
      </c>
      <c r="P1" s="215" t="s">
        <v>266</v>
      </c>
      <c r="Q1" s="216" t="s">
        <v>649</v>
      </c>
      <c r="R1" s="216" t="s">
        <v>650</v>
      </c>
      <c r="S1" s="216" t="s">
        <v>651</v>
      </c>
      <c r="T1" s="216" t="s">
        <v>652</v>
      </c>
      <c r="U1" s="216" t="s">
        <v>653</v>
      </c>
      <c r="V1" s="217" t="s">
        <v>654</v>
      </c>
      <c r="W1" s="218" t="s">
        <v>655</v>
      </c>
      <c r="X1" s="218" t="s">
        <v>317</v>
      </c>
      <c r="Y1" s="218" t="s">
        <v>318</v>
      </c>
      <c r="Z1" s="218" t="s">
        <v>319</v>
      </c>
      <c r="AA1" s="218" t="s">
        <v>320</v>
      </c>
      <c r="AB1" s="219" t="s">
        <v>321</v>
      </c>
      <c r="AC1" s="220" t="s">
        <v>322</v>
      </c>
      <c r="AD1" s="220" t="s">
        <v>323</v>
      </c>
      <c r="AE1" s="220" t="s">
        <v>324</v>
      </c>
      <c r="AF1" s="220" t="s">
        <v>428</v>
      </c>
      <c r="AG1" s="220" t="s">
        <v>429</v>
      </c>
      <c r="AH1" s="221" t="s">
        <v>430</v>
      </c>
      <c r="AI1" s="222" t="s">
        <v>431</v>
      </c>
      <c r="AJ1" s="222" t="s">
        <v>331</v>
      </c>
      <c r="AK1" s="222" t="s">
        <v>332</v>
      </c>
      <c r="AL1" s="222" t="s">
        <v>333</v>
      </c>
      <c r="AM1" s="222" t="s">
        <v>334</v>
      </c>
      <c r="AN1" s="223" t="s">
        <v>335</v>
      </c>
      <c r="AO1" s="224" t="s">
        <v>336</v>
      </c>
      <c r="AP1" s="224" t="s">
        <v>337</v>
      </c>
      <c r="AQ1" s="224" t="s">
        <v>338</v>
      </c>
      <c r="AR1" s="225" t="s">
        <v>229</v>
      </c>
      <c r="AS1" s="226" t="s">
        <v>656</v>
      </c>
      <c r="AT1" s="227" t="s">
        <v>230</v>
      </c>
      <c r="AU1" s="228" t="s">
        <v>231</v>
      </c>
      <c r="AV1" s="227" t="s">
        <v>232</v>
      </c>
      <c r="AW1" s="218" t="s">
        <v>340</v>
      </c>
      <c r="AX1" s="229" t="s">
        <v>440</v>
      </c>
      <c r="AY1" s="218" t="s">
        <v>441</v>
      </c>
      <c r="AZ1" s="229" t="s">
        <v>442</v>
      </c>
      <c r="BA1" s="219" t="s">
        <v>443</v>
      </c>
      <c r="BB1" s="227" t="s">
        <v>549</v>
      </c>
      <c r="BC1" s="230" t="s">
        <v>550</v>
      </c>
      <c r="BD1" s="229" t="s">
        <v>444</v>
      </c>
      <c r="BE1" s="219" t="s">
        <v>445</v>
      </c>
      <c r="BF1" s="208" t="s">
        <v>446</v>
      </c>
      <c r="BG1" s="231" t="s">
        <v>447</v>
      </c>
      <c r="BH1" s="232" t="s">
        <v>249</v>
      </c>
      <c r="BI1" s="231" t="s">
        <v>250</v>
      </c>
      <c r="BJ1" s="231" t="s">
        <v>551</v>
      </c>
      <c r="BK1" s="231" t="s">
        <v>552</v>
      </c>
      <c r="BL1" s="231" t="s">
        <v>553</v>
      </c>
      <c r="BM1" s="208" t="s">
        <v>251</v>
      </c>
      <c r="BN1" s="209" t="s">
        <v>252</v>
      </c>
      <c r="BO1" s="231" t="s">
        <v>353</v>
      </c>
      <c r="BP1" s="231" t="s">
        <v>354</v>
      </c>
      <c r="BQ1" s="231" t="s">
        <v>657</v>
      </c>
      <c r="BR1" s="209" t="s">
        <v>355</v>
      </c>
      <c r="BS1" s="231" t="s">
        <v>356</v>
      </c>
      <c r="BT1" s="208" t="s">
        <v>357</v>
      </c>
    </row>
    <row r="2" spans="1:73" customFormat="1" ht="13" customHeight="1" x14ac:dyDescent="0.15">
      <c r="A2" s="375">
        <v>3438</v>
      </c>
      <c r="B2" s="376">
        <v>43293</v>
      </c>
      <c r="C2" s="377" t="s">
        <v>699</v>
      </c>
      <c r="D2" s="375" t="s">
        <v>608</v>
      </c>
      <c r="E2" s="378">
        <v>43284</v>
      </c>
      <c r="F2" s="377" t="s">
        <v>700</v>
      </c>
      <c r="G2" s="375" t="s">
        <v>742</v>
      </c>
      <c r="H2" s="379">
        <v>60.536363636363632</v>
      </c>
      <c r="I2" s="380"/>
      <c r="J2" s="380"/>
      <c r="K2" s="381" t="s">
        <v>702</v>
      </c>
      <c r="L2" s="382">
        <v>1200</v>
      </c>
      <c r="M2" s="382">
        <v>1200</v>
      </c>
      <c r="N2" s="382">
        <v>3000</v>
      </c>
      <c r="O2" s="382">
        <v>160000</v>
      </c>
      <c r="P2" s="375">
        <v>658000</v>
      </c>
      <c r="Q2" s="375"/>
      <c r="R2" s="375"/>
      <c r="S2" s="375"/>
      <c r="T2" s="375"/>
      <c r="U2" s="375"/>
      <c r="V2" s="375"/>
      <c r="W2" s="379">
        <v>3.2818181818181813</v>
      </c>
      <c r="X2" s="379">
        <v>2.5363636363636362</v>
      </c>
      <c r="Y2" s="379">
        <v>2.4636363636363634</v>
      </c>
      <c r="Z2" s="379">
        <v>2.3818181818181818</v>
      </c>
      <c r="AA2" s="379">
        <v>2.1999999999999997</v>
      </c>
      <c r="AB2" s="379">
        <v>1.9727272727272724</v>
      </c>
      <c r="AC2" s="380"/>
      <c r="AD2" s="380"/>
      <c r="AE2" s="380"/>
      <c r="AF2" s="380"/>
      <c r="AG2" s="380"/>
      <c r="AH2" s="380"/>
      <c r="AI2" s="380"/>
      <c r="AJ2" s="380"/>
      <c r="AK2" s="380"/>
      <c r="AL2" s="380"/>
      <c r="AM2" s="380"/>
      <c r="AN2" s="380"/>
      <c r="AO2" s="383" t="s">
        <v>703</v>
      </c>
      <c r="AP2" s="383"/>
      <c r="AQ2" s="383"/>
      <c r="AR2" s="383"/>
      <c r="AS2" s="375"/>
      <c r="AT2" s="383">
        <v>0</v>
      </c>
      <c r="AU2" s="383">
        <v>0</v>
      </c>
      <c r="AV2" s="383">
        <v>0</v>
      </c>
      <c r="AW2" s="383">
        <v>0</v>
      </c>
      <c r="AX2" s="383">
        <v>0</v>
      </c>
      <c r="AY2" s="383">
        <v>0</v>
      </c>
      <c r="AZ2" s="383">
        <v>0</v>
      </c>
      <c r="BA2" s="383">
        <v>0</v>
      </c>
      <c r="BB2" s="383">
        <v>0</v>
      </c>
      <c r="BC2" s="383">
        <v>0</v>
      </c>
      <c r="BD2" s="383">
        <v>0</v>
      </c>
      <c r="BE2" s="383">
        <v>0</v>
      </c>
      <c r="BF2" s="383"/>
      <c r="BG2" s="383" t="s">
        <v>703</v>
      </c>
      <c r="BH2" s="383">
        <v>12</v>
      </c>
      <c r="BI2" s="383" t="s">
        <v>703</v>
      </c>
      <c r="BJ2" s="383"/>
      <c r="BK2" s="383"/>
      <c r="BL2" s="383"/>
      <c r="BM2" s="384" t="s">
        <v>743</v>
      </c>
      <c r="BN2" s="385" t="s">
        <v>633</v>
      </c>
      <c r="BO2" s="386">
        <v>75</v>
      </c>
      <c r="BP2" s="383" t="s">
        <v>704</v>
      </c>
      <c r="BQ2" s="383"/>
      <c r="BR2" s="377" t="s">
        <v>705</v>
      </c>
      <c r="BS2" s="375" t="s">
        <v>563</v>
      </c>
      <c r="BT2" s="375" t="s">
        <v>495</v>
      </c>
    </row>
    <row r="3" spans="1:73" customFormat="1" ht="13" customHeight="1" x14ac:dyDescent="0.15">
      <c r="A3" s="375">
        <v>3496</v>
      </c>
      <c r="B3" s="376">
        <v>43293</v>
      </c>
      <c r="C3" s="377" t="s">
        <v>699</v>
      </c>
      <c r="D3" s="375" t="s">
        <v>608</v>
      </c>
      <c r="E3" s="378">
        <v>43281</v>
      </c>
      <c r="F3" s="377" t="s">
        <v>708</v>
      </c>
      <c r="G3" s="375" t="s">
        <v>744</v>
      </c>
      <c r="H3" s="379">
        <v>66.772727272727266</v>
      </c>
      <c r="I3" s="380"/>
      <c r="J3" s="380"/>
      <c r="K3" s="381" t="s">
        <v>702</v>
      </c>
      <c r="L3" s="382">
        <v>1200</v>
      </c>
      <c r="M3" s="382">
        <v>1200</v>
      </c>
      <c r="N3" s="382">
        <v>3000</v>
      </c>
      <c r="O3" s="382">
        <v>160000</v>
      </c>
      <c r="P3" s="375">
        <v>658000</v>
      </c>
      <c r="Q3" s="382"/>
      <c r="R3" s="382"/>
      <c r="S3" s="382"/>
      <c r="T3" s="382"/>
      <c r="U3" s="382"/>
      <c r="V3" s="382"/>
      <c r="W3" s="379">
        <v>4.0181818181818176</v>
      </c>
      <c r="X3" s="379">
        <v>2.8272727272727267</v>
      </c>
      <c r="Y3" s="379">
        <v>2.709090909090909</v>
      </c>
      <c r="Z3" s="379">
        <v>2.5818181818181816</v>
      </c>
      <c r="AA3" s="379">
        <v>2.5090909090909088</v>
      </c>
      <c r="AB3" s="379">
        <v>2.2727272727272725</v>
      </c>
      <c r="AC3" s="380"/>
      <c r="AD3" s="380"/>
      <c r="AE3" s="380"/>
      <c r="AF3" s="380"/>
      <c r="AG3" s="380"/>
      <c r="AH3" s="380"/>
      <c r="AI3" s="380"/>
      <c r="AJ3" s="380"/>
      <c r="AK3" s="380"/>
      <c r="AL3" s="380"/>
      <c r="AM3" s="380"/>
      <c r="AN3" s="380"/>
      <c r="AO3" s="383" t="s">
        <v>703</v>
      </c>
      <c r="AP3" s="375"/>
      <c r="AQ3" s="375"/>
      <c r="AR3" s="375"/>
      <c r="AS3" s="375"/>
      <c r="AT3" s="383">
        <v>8</v>
      </c>
      <c r="AU3" s="383">
        <v>0</v>
      </c>
      <c r="AV3" s="383">
        <v>0</v>
      </c>
      <c r="AW3" s="383">
        <v>0</v>
      </c>
      <c r="AX3" s="383">
        <v>0</v>
      </c>
      <c r="AY3" s="383">
        <v>0</v>
      </c>
      <c r="AZ3" s="383">
        <v>0</v>
      </c>
      <c r="BA3" s="383">
        <v>0</v>
      </c>
      <c r="BB3" s="383">
        <v>0</v>
      </c>
      <c r="BC3" s="383">
        <v>0</v>
      </c>
      <c r="BD3" s="383">
        <v>0</v>
      </c>
      <c r="BE3" s="383">
        <v>0</v>
      </c>
      <c r="BF3" s="383"/>
      <c r="BG3" s="383" t="s">
        <v>703</v>
      </c>
      <c r="BH3" s="383">
        <v>12</v>
      </c>
      <c r="BI3" s="383" t="s">
        <v>703</v>
      </c>
      <c r="BJ3" s="383"/>
      <c r="BK3" s="383"/>
      <c r="BL3" s="383"/>
      <c r="BM3" s="377" t="s">
        <v>745</v>
      </c>
      <c r="BN3" s="375" t="s">
        <v>633</v>
      </c>
      <c r="BO3" s="383">
        <v>25</v>
      </c>
      <c r="BP3" s="383" t="s">
        <v>704</v>
      </c>
      <c r="BQ3" s="383"/>
      <c r="BR3" s="377" t="s">
        <v>746</v>
      </c>
      <c r="BS3" s="275" t="s">
        <v>747</v>
      </c>
      <c r="BT3" s="375" t="s">
        <v>495</v>
      </c>
    </row>
    <row r="4" spans="1:73" customFormat="1" ht="13" customHeight="1" x14ac:dyDescent="0.15">
      <c r="A4" s="375">
        <v>547</v>
      </c>
      <c r="B4" s="376">
        <v>43292</v>
      </c>
      <c r="C4" s="377" t="s">
        <v>699</v>
      </c>
      <c r="D4" s="375" t="s">
        <v>608</v>
      </c>
      <c r="E4" s="378">
        <v>43281</v>
      </c>
      <c r="F4" s="377" t="s">
        <v>709</v>
      </c>
      <c r="G4" s="375" t="s">
        <v>748</v>
      </c>
      <c r="H4" s="379">
        <v>60.627272727272718</v>
      </c>
      <c r="I4" s="380"/>
      <c r="J4" s="380"/>
      <c r="K4" s="381" t="s">
        <v>702</v>
      </c>
      <c r="L4" s="382">
        <v>1242</v>
      </c>
      <c r="M4" s="382">
        <v>163440</v>
      </c>
      <c r="N4" s="382"/>
      <c r="O4" s="382"/>
      <c r="P4" s="382"/>
      <c r="Q4" s="382"/>
      <c r="R4" s="382"/>
      <c r="S4" s="382"/>
      <c r="T4" s="382"/>
      <c r="U4" s="382"/>
      <c r="V4" s="382"/>
      <c r="W4" s="379">
        <v>3.6727272727272724</v>
      </c>
      <c r="X4" s="379">
        <v>2.418181818181818</v>
      </c>
      <c r="Y4" s="379">
        <v>2.1545454545454543</v>
      </c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3" t="s">
        <v>703</v>
      </c>
      <c r="AP4" s="383"/>
      <c r="AQ4" s="383"/>
      <c r="AR4" s="383"/>
      <c r="AS4" s="375"/>
      <c r="AT4" s="383">
        <v>0</v>
      </c>
      <c r="AU4" s="383">
        <v>0</v>
      </c>
      <c r="AV4" s="383">
        <v>0</v>
      </c>
      <c r="AW4" s="383">
        <v>0</v>
      </c>
      <c r="AX4" s="383">
        <v>0</v>
      </c>
      <c r="AY4" s="383">
        <v>0</v>
      </c>
      <c r="AZ4" s="383">
        <v>0</v>
      </c>
      <c r="BA4" s="383">
        <v>0</v>
      </c>
      <c r="BB4" s="383">
        <v>0</v>
      </c>
      <c r="BC4" s="383">
        <v>0</v>
      </c>
      <c r="BD4" s="383">
        <v>0</v>
      </c>
      <c r="BE4" s="383">
        <v>0</v>
      </c>
      <c r="BF4" s="383"/>
      <c r="BG4" s="383" t="s">
        <v>703</v>
      </c>
      <c r="BH4" s="383">
        <v>12</v>
      </c>
      <c r="BI4" s="383" t="s">
        <v>703</v>
      </c>
      <c r="BJ4" s="383"/>
      <c r="BK4" s="383"/>
      <c r="BL4" s="383"/>
      <c r="BM4" s="377"/>
      <c r="BN4" s="375"/>
      <c r="BO4" s="389"/>
      <c r="BP4" s="383" t="s">
        <v>704</v>
      </c>
      <c r="BQ4" s="383"/>
      <c r="BR4" s="377"/>
      <c r="BS4" s="275" t="s">
        <v>749</v>
      </c>
      <c r="BT4" s="375" t="s">
        <v>495</v>
      </c>
    </row>
    <row r="5" spans="1:73" customFormat="1" ht="13" customHeight="1" x14ac:dyDescent="0.15">
      <c r="A5" s="375">
        <v>2357</v>
      </c>
      <c r="B5" s="376">
        <v>43292</v>
      </c>
      <c r="C5" s="377" t="s">
        <v>699</v>
      </c>
      <c r="D5" s="375" t="s">
        <v>608</v>
      </c>
      <c r="E5" s="390">
        <v>43281</v>
      </c>
      <c r="F5" s="377" t="s">
        <v>750</v>
      </c>
      <c r="G5" s="375" t="s">
        <v>672</v>
      </c>
      <c r="H5" s="379">
        <v>59.990909090909085</v>
      </c>
      <c r="I5" s="380"/>
      <c r="J5" s="380"/>
      <c r="K5" s="381" t="s">
        <v>702</v>
      </c>
      <c r="L5" s="382">
        <v>1242</v>
      </c>
      <c r="M5" s="382">
        <v>1222</v>
      </c>
      <c r="N5" s="382">
        <v>2958</v>
      </c>
      <c r="O5" s="382">
        <v>159287</v>
      </c>
      <c r="P5" s="382">
        <v>657863</v>
      </c>
      <c r="Q5" s="382"/>
      <c r="R5" s="382"/>
      <c r="S5" s="382"/>
      <c r="T5" s="382"/>
      <c r="U5" s="382"/>
      <c r="V5" s="382"/>
      <c r="W5" s="379">
        <v>2.9909090909090907</v>
      </c>
      <c r="X5" s="379">
        <v>2.3818181818181818</v>
      </c>
      <c r="Y5" s="379">
        <v>2.1818181818181817</v>
      </c>
      <c r="Z5" s="379">
        <v>1.9818181818181817</v>
      </c>
      <c r="AA5" s="379">
        <v>1.9545454545454544</v>
      </c>
      <c r="AB5" s="379">
        <v>1.8818181818181816</v>
      </c>
      <c r="AC5" s="380"/>
      <c r="AD5" s="380"/>
      <c r="AE5" s="380"/>
      <c r="AF5" s="380"/>
      <c r="AG5" s="380"/>
      <c r="AH5" s="380"/>
      <c r="AI5" s="380"/>
      <c r="AJ5" s="380"/>
      <c r="AK5" s="380"/>
      <c r="AL5" s="380"/>
      <c r="AM5" s="380"/>
      <c r="AN5" s="380"/>
      <c r="AO5" s="383" t="s">
        <v>703</v>
      </c>
      <c r="AP5" s="375"/>
      <c r="AQ5" s="375"/>
      <c r="AR5" s="375"/>
      <c r="AS5" s="375"/>
      <c r="AT5" s="383">
        <v>0</v>
      </c>
      <c r="AU5" s="383">
        <v>0</v>
      </c>
      <c r="AV5" s="383">
        <v>0</v>
      </c>
      <c r="AW5" s="383">
        <v>0</v>
      </c>
      <c r="AX5" s="383">
        <v>0</v>
      </c>
      <c r="AY5" s="383">
        <v>0</v>
      </c>
      <c r="AZ5" s="383">
        <v>0</v>
      </c>
      <c r="BA5" s="383">
        <v>0</v>
      </c>
      <c r="BB5" s="383">
        <v>0</v>
      </c>
      <c r="BC5" s="383">
        <v>0</v>
      </c>
      <c r="BD5" s="383">
        <v>0</v>
      </c>
      <c r="BE5" s="383">
        <v>0</v>
      </c>
      <c r="BF5" s="383"/>
      <c r="BG5" s="383" t="s">
        <v>703</v>
      </c>
      <c r="BH5" s="383"/>
      <c r="BI5" s="383" t="s">
        <v>703</v>
      </c>
      <c r="BJ5" s="383"/>
      <c r="BK5" s="383"/>
      <c r="BL5" s="391">
        <v>43707</v>
      </c>
      <c r="BM5" s="377"/>
      <c r="BN5" s="375"/>
      <c r="BO5" s="383"/>
      <c r="BP5" s="383" t="s">
        <v>704</v>
      </c>
      <c r="BQ5" s="383"/>
      <c r="BR5" s="377"/>
      <c r="BS5" s="392" t="s">
        <v>751</v>
      </c>
      <c r="BT5" s="375" t="s">
        <v>495</v>
      </c>
    </row>
    <row r="6" spans="1:73" customFormat="1" ht="13" customHeight="1" x14ac:dyDescent="0.15">
      <c r="A6" s="375">
        <v>2626</v>
      </c>
      <c r="B6" s="376">
        <v>43292</v>
      </c>
      <c r="C6" s="388" t="s">
        <v>565</v>
      </c>
      <c r="D6" s="375" t="s">
        <v>608</v>
      </c>
      <c r="E6" s="390">
        <v>43281</v>
      </c>
      <c r="F6" s="377" t="s">
        <v>752</v>
      </c>
      <c r="G6" s="375" t="s">
        <v>753</v>
      </c>
      <c r="H6" s="379">
        <v>52.999999999999993</v>
      </c>
      <c r="I6" s="380"/>
      <c r="J6" s="380"/>
      <c r="K6" s="381" t="s">
        <v>702</v>
      </c>
      <c r="L6" s="375">
        <v>1240</v>
      </c>
      <c r="M6" s="375">
        <v>1220</v>
      </c>
      <c r="N6" s="375">
        <v>2960</v>
      </c>
      <c r="O6" s="375">
        <v>159300</v>
      </c>
      <c r="P6" s="375">
        <v>657900</v>
      </c>
      <c r="Q6" s="375"/>
      <c r="R6" s="375"/>
      <c r="S6" s="375"/>
      <c r="T6" s="375"/>
      <c r="U6" s="375"/>
      <c r="V6" s="375"/>
      <c r="W6" s="379">
        <v>5.0818181818181811</v>
      </c>
      <c r="X6" s="379">
        <v>3.3818181818181818</v>
      </c>
      <c r="Y6" s="379">
        <v>3.127272727272727</v>
      </c>
      <c r="Z6" s="379">
        <v>3.1</v>
      </c>
      <c r="AA6" s="379">
        <v>2.9545454545454541</v>
      </c>
      <c r="AB6" s="379">
        <v>1.6818181818181817</v>
      </c>
      <c r="AC6" s="380"/>
      <c r="AD6" s="380"/>
      <c r="AE6" s="380"/>
      <c r="AF6" s="380"/>
      <c r="AG6" s="380"/>
      <c r="AH6" s="380"/>
      <c r="AI6" s="380"/>
      <c r="AJ6" s="380"/>
      <c r="AK6" s="380"/>
      <c r="AL6" s="380"/>
      <c r="AM6" s="380"/>
      <c r="AN6" s="380"/>
      <c r="AO6" s="383" t="s">
        <v>569</v>
      </c>
      <c r="AP6" s="383"/>
      <c r="AQ6" s="383"/>
      <c r="AR6" s="383"/>
      <c r="AS6" s="375"/>
      <c r="AT6" s="383">
        <v>1</v>
      </c>
      <c r="AU6" s="383">
        <v>0</v>
      </c>
      <c r="AV6" s="383">
        <v>0</v>
      </c>
      <c r="AW6" s="383">
        <v>0</v>
      </c>
      <c r="AX6" s="383">
        <v>0</v>
      </c>
      <c r="AY6" s="383">
        <v>0</v>
      </c>
      <c r="AZ6" s="383">
        <v>0</v>
      </c>
      <c r="BA6" s="383">
        <v>0</v>
      </c>
      <c r="BB6" s="383">
        <v>0</v>
      </c>
      <c r="BC6" s="383">
        <v>0</v>
      </c>
      <c r="BD6" s="383">
        <v>0</v>
      </c>
      <c r="BE6" s="383">
        <v>0</v>
      </c>
      <c r="BF6" s="383"/>
      <c r="BG6" s="383" t="s">
        <v>569</v>
      </c>
      <c r="BH6" s="383"/>
      <c r="BI6" s="383" t="s">
        <v>703</v>
      </c>
      <c r="BJ6" s="383"/>
      <c r="BK6" s="383"/>
      <c r="BL6" s="383"/>
      <c r="BM6" s="377"/>
      <c r="BN6" s="375"/>
      <c r="BO6" s="383"/>
      <c r="BP6" s="383" t="s">
        <v>704</v>
      </c>
      <c r="BQ6" s="383"/>
      <c r="BR6" s="377" t="s">
        <v>754</v>
      </c>
      <c r="BS6" s="409" t="s">
        <v>755</v>
      </c>
      <c r="BT6" s="375" t="s">
        <v>495</v>
      </c>
    </row>
    <row r="7" spans="1:73" customFormat="1" ht="13" customHeight="1" x14ac:dyDescent="0.15">
      <c r="A7" s="375">
        <v>68</v>
      </c>
      <c r="B7" s="376">
        <v>43292</v>
      </c>
      <c r="C7" s="193" t="s">
        <v>565</v>
      </c>
      <c r="D7" s="375" t="s">
        <v>608</v>
      </c>
      <c r="E7" s="191">
        <v>43266</v>
      </c>
      <c r="F7" s="193" t="s">
        <v>680</v>
      </c>
      <c r="G7" s="375" t="s">
        <v>681</v>
      </c>
      <c r="H7" s="379">
        <v>43.999999999999993</v>
      </c>
      <c r="I7" s="380"/>
      <c r="J7" s="380"/>
      <c r="K7" s="381" t="s">
        <v>702</v>
      </c>
      <c r="L7" s="382">
        <v>1250</v>
      </c>
      <c r="M7" s="382"/>
      <c r="N7" s="382"/>
      <c r="O7" s="382"/>
      <c r="P7" s="382"/>
      <c r="Q7" s="375"/>
      <c r="R7" s="375"/>
      <c r="S7" s="375"/>
      <c r="T7" s="375"/>
      <c r="U7" s="375"/>
      <c r="V7" s="375"/>
      <c r="W7" s="379">
        <v>5.0999999999999996</v>
      </c>
      <c r="X7" s="379">
        <v>4</v>
      </c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0"/>
      <c r="AJ7" s="380"/>
      <c r="AK7" s="380"/>
      <c r="AL7" s="380"/>
      <c r="AM7" s="380"/>
      <c r="AN7" s="380"/>
      <c r="AO7" s="383" t="s">
        <v>703</v>
      </c>
      <c r="AP7" s="383"/>
      <c r="AQ7" s="383"/>
      <c r="AR7" s="383"/>
      <c r="AS7" s="375"/>
      <c r="AT7" s="383">
        <v>0</v>
      </c>
      <c r="AU7" s="383">
        <v>0</v>
      </c>
      <c r="AV7" s="383">
        <v>0</v>
      </c>
      <c r="AW7" s="383">
        <v>0</v>
      </c>
      <c r="AX7" s="383">
        <v>0</v>
      </c>
      <c r="AY7" s="383">
        <v>0</v>
      </c>
      <c r="AZ7" s="383">
        <v>0</v>
      </c>
      <c r="BA7" s="383">
        <v>0</v>
      </c>
      <c r="BB7" s="383">
        <v>0</v>
      </c>
      <c r="BC7" s="383">
        <v>0</v>
      </c>
      <c r="BD7" s="383">
        <v>0</v>
      </c>
      <c r="BE7" s="383">
        <v>0</v>
      </c>
      <c r="BF7" s="383"/>
      <c r="BG7" s="383" t="s">
        <v>703</v>
      </c>
      <c r="BH7" s="383"/>
      <c r="BI7" s="383" t="s">
        <v>703</v>
      </c>
      <c r="BJ7" s="383"/>
      <c r="BK7" s="383"/>
      <c r="BL7" s="383"/>
      <c r="BM7" s="377"/>
      <c r="BN7" s="375"/>
      <c r="BO7" s="383"/>
      <c r="BP7" s="383" t="s">
        <v>704</v>
      </c>
      <c r="BQ7" s="383">
        <v>1</v>
      </c>
      <c r="BR7" s="377"/>
      <c r="BS7" s="275" t="s">
        <v>756</v>
      </c>
      <c r="BT7" s="375" t="s">
        <v>495</v>
      </c>
    </row>
    <row r="8" spans="1:73" customFormat="1" ht="13" customHeight="1" x14ac:dyDescent="0.15">
      <c r="A8" s="375">
        <v>200</v>
      </c>
      <c r="B8" s="376">
        <v>43292</v>
      </c>
      <c r="C8" s="388" t="s">
        <v>565</v>
      </c>
      <c r="D8" s="375" t="s">
        <v>608</v>
      </c>
      <c r="E8" s="390">
        <v>43183</v>
      </c>
      <c r="F8" s="375" t="s">
        <v>717</v>
      </c>
      <c r="G8" s="375" t="s">
        <v>718</v>
      </c>
      <c r="H8" s="379">
        <v>65</v>
      </c>
      <c r="I8" s="380"/>
      <c r="J8" s="380"/>
      <c r="K8" s="381" t="s">
        <v>702</v>
      </c>
      <c r="L8" s="382">
        <v>1242.6000000000001</v>
      </c>
      <c r="M8" s="382">
        <v>2466</v>
      </c>
      <c r="N8" s="382">
        <v>5424.5999999999995</v>
      </c>
      <c r="O8" s="382">
        <v>164700</v>
      </c>
      <c r="P8" s="382"/>
      <c r="Q8" s="375"/>
      <c r="R8" s="375"/>
      <c r="S8" s="375"/>
      <c r="T8" s="375"/>
      <c r="U8" s="375"/>
      <c r="V8" s="375"/>
      <c r="W8" s="379">
        <v>2.7363636363636359</v>
      </c>
      <c r="X8" s="379">
        <v>2.0727272727272723</v>
      </c>
      <c r="Y8" s="379">
        <v>1.9727272727272724</v>
      </c>
      <c r="Z8" s="379">
        <v>1.9636363636363636</v>
      </c>
      <c r="AA8" s="379">
        <v>1.9272727272727272</v>
      </c>
      <c r="AB8" s="380"/>
      <c r="AC8" s="380"/>
      <c r="AD8" s="380"/>
      <c r="AE8" s="380"/>
      <c r="AF8" s="380"/>
      <c r="AG8" s="380"/>
      <c r="AH8" s="380"/>
      <c r="AI8" s="380"/>
      <c r="AJ8" s="380"/>
      <c r="AK8" s="380"/>
      <c r="AL8" s="380"/>
      <c r="AM8" s="380"/>
      <c r="AN8" s="380"/>
      <c r="AO8" s="383" t="s">
        <v>569</v>
      </c>
      <c r="AP8" s="383"/>
      <c r="AQ8" s="383"/>
      <c r="AR8" s="383"/>
      <c r="AS8" s="375"/>
      <c r="AT8" s="383">
        <v>0</v>
      </c>
      <c r="AU8" s="383">
        <v>0</v>
      </c>
      <c r="AV8" s="383">
        <v>0</v>
      </c>
      <c r="AW8" s="383">
        <v>0</v>
      </c>
      <c r="AX8" s="383">
        <v>0</v>
      </c>
      <c r="AY8" s="383">
        <v>0</v>
      </c>
      <c r="AZ8" s="383">
        <v>0</v>
      </c>
      <c r="BA8" s="383">
        <v>0</v>
      </c>
      <c r="BB8" s="383">
        <v>0</v>
      </c>
      <c r="BC8" s="383">
        <v>0</v>
      </c>
      <c r="BD8" s="383">
        <v>0</v>
      </c>
      <c r="BE8" s="383">
        <v>0</v>
      </c>
      <c r="BF8" s="383"/>
      <c r="BG8" s="383" t="s">
        <v>569</v>
      </c>
      <c r="BH8" s="383"/>
      <c r="BI8" s="383" t="s">
        <v>489</v>
      </c>
      <c r="BJ8" s="383"/>
      <c r="BK8" s="383"/>
      <c r="BL8" s="383"/>
      <c r="BM8" s="384"/>
      <c r="BN8" s="385"/>
      <c r="BO8" s="386"/>
      <c r="BP8" s="383" t="s">
        <v>493</v>
      </c>
      <c r="BQ8" s="383"/>
      <c r="BR8" s="377" t="s">
        <v>757</v>
      </c>
      <c r="BS8" s="275" t="s">
        <v>741</v>
      </c>
      <c r="BT8" s="375" t="s">
        <v>572</v>
      </c>
    </row>
    <row r="9" spans="1:73" customFormat="1" ht="13" customHeight="1" x14ac:dyDescent="0.15">
      <c r="A9" s="375">
        <v>3320</v>
      </c>
      <c r="B9" s="376">
        <v>43292</v>
      </c>
      <c r="C9" s="377" t="s">
        <v>699</v>
      </c>
      <c r="D9" s="375" t="s">
        <v>608</v>
      </c>
      <c r="E9" s="378">
        <v>43298</v>
      </c>
      <c r="F9" s="375" t="s">
        <v>758</v>
      </c>
      <c r="G9" s="375" t="s">
        <v>759</v>
      </c>
      <c r="H9" s="379">
        <v>52.26</v>
      </c>
      <c r="I9" s="380"/>
      <c r="J9" s="380"/>
      <c r="K9" s="381"/>
      <c r="L9" s="382"/>
      <c r="M9" s="382"/>
      <c r="N9" s="382"/>
      <c r="O9" s="382"/>
      <c r="P9" s="382"/>
      <c r="Q9" s="382"/>
      <c r="R9" s="382"/>
      <c r="S9" s="382"/>
      <c r="T9" s="382"/>
      <c r="U9" s="382"/>
      <c r="V9" s="382"/>
      <c r="W9" s="379">
        <v>2.6</v>
      </c>
      <c r="X9" s="380"/>
      <c r="Y9" s="380"/>
      <c r="Z9" s="380"/>
      <c r="AA9" s="380"/>
      <c r="AB9" s="380"/>
      <c r="AC9" s="380"/>
      <c r="AD9" s="380"/>
      <c r="AE9" s="380"/>
      <c r="AF9" s="380"/>
      <c r="AG9" s="380"/>
      <c r="AH9" s="380"/>
      <c r="AI9" s="380"/>
      <c r="AJ9" s="380"/>
      <c r="AK9" s="380"/>
      <c r="AL9" s="380"/>
      <c r="AM9" s="380"/>
      <c r="AN9" s="380"/>
      <c r="AO9" s="383" t="s">
        <v>703</v>
      </c>
      <c r="AP9" s="375"/>
      <c r="AQ9" s="375"/>
      <c r="AR9" s="375"/>
      <c r="AS9" s="375"/>
      <c r="AT9" s="383">
        <v>0</v>
      </c>
      <c r="AU9" s="383">
        <v>0</v>
      </c>
      <c r="AV9" s="383">
        <v>0</v>
      </c>
      <c r="AW9" s="383">
        <v>0</v>
      </c>
      <c r="AX9" s="383">
        <v>0</v>
      </c>
      <c r="AY9" s="383">
        <v>0</v>
      </c>
      <c r="AZ9" s="383">
        <v>0</v>
      </c>
      <c r="BA9" s="383">
        <v>0</v>
      </c>
      <c r="BB9" s="383">
        <v>0</v>
      </c>
      <c r="BC9" s="383">
        <v>0</v>
      </c>
      <c r="BD9" s="383">
        <v>0</v>
      </c>
      <c r="BE9" s="383">
        <v>0</v>
      </c>
      <c r="BF9" s="383"/>
      <c r="BG9" s="383" t="s">
        <v>703</v>
      </c>
      <c r="BH9" s="383"/>
      <c r="BI9" s="383" t="s">
        <v>703</v>
      </c>
      <c r="BJ9" s="383"/>
      <c r="BK9" s="383"/>
      <c r="BL9" s="383"/>
      <c r="BM9" s="377"/>
      <c r="BN9" s="375"/>
      <c r="BO9" s="383"/>
      <c r="BP9" s="383" t="s">
        <v>704</v>
      </c>
      <c r="BQ9" s="383"/>
      <c r="BR9" s="377" t="s">
        <v>760</v>
      </c>
      <c r="BS9" s="409" t="s">
        <v>761</v>
      </c>
      <c r="BT9" s="375" t="s">
        <v>572</v>
      </c>
    </row>
    <row r="10" spans="1:73" customFormat="1" ht="13" customHeight="1" x14ac:dyDescent="0.15">
      <c r="A10" s="375">
        <v>3244</v>
      </c>
      <c r="B10" s="376">
        <v>43292</v>
      </c>
      <c r="C10" s="377" t="s">
        <v>699</v>
      </c>
      <c r="D10" s="375" t="s">
        <v>608</v>
      </c>
      <c r="E10" s="378">
        <v>43266</v>
      </c>
      <c r="F10" s="375" t="s">
        <v>762</v>
      </c>
      <c r="G10" s="375" t="s">
        <v>763</v>
      </c>
      <c r="H10" s="379">
        <v>51</v>
      </c>
      <c r="I10" s="380"/>
      <c r="J10" s="380"/>
      <c r="K10" s="381"/>
      <c r="L10" s="382"/>
      <c r="M10" s="382"/>
      <c r="N10" s="382"/>
      <c r="O10" s="382"/>
      <c r="P10" s="382"/>
      <c r="Q10" s="382"/>
      <c r="R10" s="382"/>
      <c r="S10" s="382"/>
      <c r="T10" s="382"/>
      <c r="U10" s="382"/>
      <c r="V10" s="382"/>
      <c r="W10" s="379">
        <v>2.754545454545454</v>
      </c>
      <c r="X10" s="380"/>
      <c r="Y10" s="380"/>
      <c r="Z10" s="380"/>
      <c r="AA10" s="380"/>
      <c r="AB10" s="380"/>
      <c r="AC10" s="380"/>
      <c r="AD10" s="380"/>
      <c r="AE10" s="380"/>
      <c r="AF10" s="380"/>
      <c r="AG10" s="380"/>
      <c r="AH10" s="380"/>
      <c r="AI10" s="380"/>
      <c r="AJ10" s="380"/>
      <c r="AK10" s="380"/>
      <c r="AL10" s="380"/>
      <c r="AM10" s="380"/>
      <c r="AN10" s="380"/>
      <c r="AO10" s="383" t="s">
        <v>703</v>
      </c>
      <c r="AP10" s="383"/>
      <c r="AQ10" s="383"/>
      <c r="AR10" s="383"/>
      <c r="AS10" s="375"/>
      <c r="AT10" s="383">
        <v>0</v>
      </c>
      <c r="AU10" s="383">
        <v>0</v>
      </c>
      <c r="AV10" s="383">
        <v>0</v>
      </c>
      <c r="AW10" s="383">
        <v>0</v>
      </c>
      <c r="AX10" s="383">
        <v>0</v>
      </c>
      <c r="AY10" s="383">
        <v>0</v>
      </c>
      <c r="AZ10" s="383">
        <v>0</v>
      </c>
      <c r="BA10" s="383">
        <v>0</v>
      </c>
      <c r="BB10" s="383">
        <v>0</v>
      </c>
      <c r="BC10" s="383">
        <v>0</v>
      </c>
      <c r="BD10" s="383">
        <v>0</v>
      </c>
      <c r="BE10" s="383">
        <v>0</v>
      </c>
      <c r="BF10" s="383"/>
      <c r="BG10" s="383" t="s">
        <v>703</v>
      </c>
      <c r="BH10" s="383"/>
      <c r="BI10" s="383" t="s">
        <v>703</v>
      </c>
      <c r="BJ10" s="383"/>
      <c r="BK10" s="383"/>
      <c r="BL10" s="383"/>
      <c r="BM10" s="377"/>
      <c r="BN10" s="375"/>
      <c r="BO10" s="389"/>
      <c r="BP10" s="383" t="s">
        <v>570</v>
      </c>
      <c r="BQ10" s="383"/>
      <c r="BR10" s="377" t="s">
        <v>764</v>
      </c>
      <c r="BS10" s="387" t="s">
        <v>765</v>
      </c>
      <c r="BT10" s="375" t="s">
        <v>495</v>
      </c>
    </row>
    <row r="11" spans="1:73" customFormat="1" ht="13" customHeight="1" x14ac:dyDescent="0.15">
      <c r="A11" s="375">
        <v>3497</v>
      </c>
      <c r="B11" s="376">
        <v>43293</v>
      </c>
      <c r="C11" s="377" t="s">
        <v>699</v>
      </c>
      <c r="D11" s="375" t="s">
        <v>618</v>
      </c>
      <c r="E11" s="378">
        <v>43281</v>
      </c>
      <c r="F11" s="377" t="s">
        <v>708</v>
      </c>
      <c r="G11" s="375" t="s">
        <v>744</v>
      </c>
      <c r="H11" s="379">
        <v>66.772727272727266</v>
      </c>
      <c r="I11" s="380"/>
      <c r="J11" s="380"/>
      <c r="K11" s="381" t="s">
        <v>702</v>
      </c>
      <c r="L11" s="382">
        <v>1242.72</v>
      </c>
      <c r="M11" s="382">
        <v>1223.04</v>
      </c>
      <c r="N11" s="382">
        <v>2958.9</v>
      </c>
      <c r="O11" s="382">
        <v>159287.64000000001</v>
      </c>
      <c r="P11" s="382">
        <v>657863.04</v>
      </c>
      <c r="Q11" s="382"/>
      <c r="R11" s="382"/>
      <c r="S11" s="382"/>
      <c r="T11" s="382"/>
      <c r="U11" s="382"/>
      <c r="V11" s="382"/>
      <c r="W11" s="379">
        <v>4.0181818181818176</v>
      </c>
      <c r="X11" s="379">
        <v>2.8363636363636364</v>
      </c>
      <c r="Y11" s="379">
        <v>2.709090909090909</v>
      </c>
      <c r="Z11" s="379">
        <v>2.5818181818181816</v>
      </c>
      <c r="AA11" s="379">
        <v>2.5181818181818181</v>
      </c>
      <c r="AB11" s="379">
        <v>2.2727272727272725</v>
      </c>
      <c r="AC11" s="380"/>
      <c r="AD11" s="380"/>
      <c r="AE11" s="380"/>
      <c r="AF11" s="380"/>
      <c r="AG11" s="380"/>
      <c r="AH11" s="380"/>
      <c r="AI11" s="380"/>
      <c r="AJ11" s="380"/>
      <c r="AK11" s="380"/>
      <c r="AL11" s="380"/>
      <c r="AM11" s="380"/>
      <c r="AN11" s="380"/>
      <c r="AO11" s="383" t="s">
        <v>703</v>
      </c>
      <c r="AP11" s="375"/>
      <c r="AQ11" s="375"/>
      <c r="AR11" s="375"/>
      <c r="AS11" s="375"/>
      <c r="AT11" s="383">
        <v>8</v>
      </c>
      <c r="AU11" s="383">
        <v>0</v>
      </c>
      <c r="AV11" s="383">
        <v>0</v>
      </c>
      <c r="AW11" s="383">
        <v>0</v>
      </c>
      <c r="AX11" s="383">
        <v>0</v>
      </c>
      <c r="AY11" s="383">
        <v>0</v>
      </c>
      <c r="AZ11" s="383">
        <v>0</v>
      </c>
      <c r="BA11" s="383">
        <v>0</v>
      </c>
      <c r="BB11" s="383">
        <v>0</v>
      </c>
      <c r="BC11" s="383">
        <v>0</v>
      </c>
      <c r="BD11" s="383">
        <v>0</v>
      </c>
      <c r="BE11" s="383">
        <v>0</v>
      </c>
      <c r="BF11" s="383"/>
      <c r="BG11" s="383" t="s">
        <v>703</v>
      </c>
      <c r="BH11" s="383">
        <v>12</v>
      </c>
      <c r="BI11" s="383" t="s">
        <v>703</v>
      </c>
      <c r="BJ11" s="383"/>
      <c r="BK11" s="383"/>
      <c r="BL11" s="383"/>
      <c r="BM11" s="377" t="s">
        <v>745</v>
      </c>
      <c r="BN11" s="375" t="s">
        <v>633</v>
      </c>
      <c r="BO11" s="383">
        <v>25</v>
      </c>
      <c r="BP11" s="383" t="s">
        <v>704</v>
      </c>
      <c r="BQ11" s="383"/>
      <c r="BR11" s="377" t="s">
        <v>746</v>
      </c>
      <c r="BS11" s="375" t="s">
        <v>766</v>
      </c>
      <c r="BT11" s="375" t="s">
        <v>495</v>
      </c>
    </row>
    <row r="12" spans="1:73" customFormat="1" ht="13" customHeight="1" x14ac:dyDescent="0.15">
      <c r="A12" s="375">
        <v>871</v>
      </c>
      <c r="B12" s="376">
        <v>43293</v>
      </c>
      <c r="C12" s="377" t="s">
        <v>699</v>
      </c>
      <c r="D12" s="375" t="s">
        <v>618</v>
      </c>
      <c r="E12" s="378">
        <v>43284</v>
      </c>
      <c r="F12" s="377" t="s">
        <v>720</v>
      </c>
      <c r="G12" s="375" t="s">
        <v>526</v>
      </c>
      <c r="H12" s="379">
        <v>58.749999999999993</v>
      </c>
      <c r="I12" s="380"/>
      <c r="J12" s="380"/>
      <c r="K12" s="381" t="s">
        <v>702</v>
      </c>
      <c r="L12" s="382">
        <v>1242.7380000000001</v>
      </c>
      <c r="M12" s="382">
        <v>1223.0160000000001</v>
      </c>
      <c r="N12" s="382">
        <v>2958.9059999999999</v>
      </c>
      <c r="O12" s="382">
        <v>159287.67000000001</v>
      </c>
      <c r="P12" s="382">
        <v>657863.01599999995</v>
      </c>
      <c r="Q12" s="382"/>
      <c r="R12" s="382"/>
      <c r="S12" s="382"/>
      <c r="T12" s="382"/>
      <c r="U12" s="382"/>
      <c r="V12" s="382"/>
      <c r="W12" s="379">
        <v>3.8899999999999997</v>
      </c>
      <c r="X12" s="379">
        <v>2.7181818181818183</v>
      </c>
      <c r="Y12" s="379">
        <v>2.6818181818181817</v>
      </c>
      <c r="Z12" s="379">
        <v>2.5818181818181816</v>
      </c>
      <c r="AA12" s="379">
        <v>2.2909090909090906</v>
      </c>
      <c r="AB12" s="379">
        <v>0.5</v>
      </c>
      <c r="AC12" s="380"/>
      <c r="AD12" s="380"/>
      <c r="AE12" s="380"/>
      <c r="AF12" s="380"/>
      <c r="AG12" s="380"/>
      <c r="AH12" s="380"/>
      <c r="AI12" s="380"/>
      <c r="AJ12" s="380"/>
      <c r="AK12" s="380"/>
      <c r="AL12" s="380"/>
      <c r="AM12" s="380"/>
      <c r="AN12" s="380"/>
      <c r="AO12" s="383" t="s">
        <v>703</v>
      </c>
      <c r="AP12" s="375"/>
      <c r="AQ12" s="375"/>
      <c r="AR12" s="375"/>
      <c r="AS12" s="375"/>
      <c r="AT12" s="383">
        <v>11</v>
      </c>
      <c r="AU12" s="383">
        <v>0</v>
      </c>
      <c r="AV12" s="383">
        <v>0</v>
      </c>
      <c r="AW12" s="383">
        <v>0</v>
      </c>
      <c r="AX12" s="383">
        <v>0</v>
      </c>
      <c r="AY12" s="383">
        <v>0</v>
      </c>
      <c r="AZ12" s="383">
        <v>0</v>
      </c>
      <c r="BA12" s="383">
        <v>0</v>
      </c>
      <c r="BB12" s="383">
        <v>0</v>
      </c>
      <c r="BC12" s="383">
        <v>0</v>
      </c>
      <c r="BD12" s="383">
        <v>0</v>
      </c>
      <c r="BE12" s="383">
        <v>0</v>
      </c>
      <c r="BF12" s="383">
        <v>12</v>
      </c>
      <c r="BG12" s="383" t="s">
        <v>703</v>
      </c>
      <c r="BH12" s="383">
        <v>12</v>
      </c>
      <c r="BI12" s="383" t="s">
        <v>703</v>
      </c>
      <c r="BJ12" s="383"/>
      <c r="BK12" s="383"/>
      <c r="BL12" s="383"/>
      <c r="BM12" s="377"/>
      <c r="BN12" s="375"/>
      <c r="BO12" s="383"/>
      <c r="BP12" s="383" t="s">
        <v>721</v>
      </c>
      <c r="BQ12" s="383"/>
      <c r="BR12" s="375"/>
      <c r="BS12" s="375" t="s">
        <v>767</v>
      </c>
      <c r="BT12" s="375" t="s">
        <v>495</v>
      </c>
    </row>
    <row r="13" spans="1:73" customFormat="1" ht="13" customHeight="1" x14ac:dyDescent="0.15">
      <c r="A13" s="375">
        <v>3498</v>
      </c>
      <c r="B13" s="376">
        <v>43293</v>
      </c>
      <c r="C13" s="377" t="s">
        <v>699</v>
      </c>
      <c r="D13" s="375" t="s">
        <v>619</v>
      </c>
      <c r="E13" s="378">
        <v>43281</v>
      </c>
      <c r="F13" s="377" t="s">
        <v>708</v>
      </c>
      <c r="G13" s="375" t="s">
        <v>744</v>
      </c>
      <c r="H13" s="379">
        <v>81.172727272727272</v>
      </c>
      <c r="I13" s="380"/>
      <c r="J13" s="380"/>
      <c r="K13" s="381" t="s">
        <v>702</v>
      </c>
      <c r="L13" s="382">
        <v>2465.7599999999998</v>
      </c>
      <c r="M13" s="382">
        <v>162246.6</v>
      </c>
      <c r="N13" s="382">
        <v>657862.98</v>
      </c>
      <c r="O13" s="382"/>
      <c r="P13" s="382"/>
      <c r="Q13" s="375"/>
      <c r="R13" s="375"/>
      <c r="S13" s="375"/>
      <c r="T13" s="375"/>
      <c r="U13" s="375"/>
      <c r="V13" s="375"/>
      <c r="W13" s="379">
        <v>3.3545454545454541</v>
      </c>
      <c r="X13" s="379">
        <v>3.0272727272727269</v>
      </c>
      <c r="Y13" s="379">
        <v>2.9272727272727272</v>
      </c>
      <c r="Z13" s="379">
        <v>2.7</v>
      </c>
      <c r="AA13" s="380"/>
      <c r="AB13" s="380"/>
      <c r="AC13" s="380"/>
      <c r="AD13" s="380"/>
      <c r="AE13" s="380"/>
      <c r="AF13" s="380"/>
      <c r="AG13" s="380"/>
      <c r="AH13" s="380"/>
      <c r="AI13" s="380"/>
      <c r="AJ13" s="380"/>
      <c r="AK13" s="380"/>
      <c r="AL13" s="380"/>
      <c r="AM13" s="380"/>
      <c r="AN13" s="380"/>
      <c r="AO13" s="383" t="s">
        <v>703</v>
      </c>
      <c r="AP13" s="383"/>
      <c r="AQ13" s="383"/>
      <c r="AR13" s="383"/>
      <c r="AS13" s="375"/>
      <c r="AT13" s="383">
        <v>8</v>
      </c>
      <c r="AU13" s="383">
        <v>0</v>
      </c>
      <c r="AV13" s="383">
        <v>0</v>
      </c>
      <c r="AW13" s="383">
        <v>0</v>
      </c>
      <c r="AX13" s="383">
        <v>0</v>
      </c>
      <c r="AY13" s="383">
        <v>0</v>
      </c>
      <c r="AZ13" s="383">
        <v>0</v>
      </c>
      <c r="BA13" s="383">
        <v>0</v>
      </c>
      <c r="BB13" s="383">
        <v>0</v>
      </c>
      <c r="BC13" s="383">
        <v>0</v>
      </c>
      <c r="BD13" s="383">
        <v>0</v>
      </c>
      <c r="BE13" s="383">
        <v>0</v>
      </c>
      <c r="BF13" s="383"/>
      <c r="BG13" s="383" t="s">
        <v>703</v>
      </c>
      <c r="BH13" s="383">
        <v>12</v>
      </c>
      <c r="BI13" s="383" t="s">
        <v>703</v>
      </c>
      <c r="BJ13" s="383"/>
      <c r="BK13" s="383"/>
      <c r="BL13" s="383"/>
      <c r="BM13" s="377" t="s">
        <v>745</v>
      </c>
      <c r="BN13" s="375" t="s">
        <v>633</v>
      </c>
      <c r="BO13" s="383">
        <v>25</v>
      </c>
      <c r="BP13" s="383" t="s">
        <v>704</v>
      </c>
      <c r="BQ13" s="383"/>
      <c r="BR13" s="377" t="s">
        <v>746</v>
      </c>
      <c r="BS13" s="375" t="s">
        <v>768</v>
      </c>
      <c r="BT13" s="375" t="s">
        <v>495</v>
      </c>
    </row>
    <row r="14" spans="1:73" customFormat="1" ht="13" customHeight="1" x14ac:dyDescent="0.15">
      <c r="A14" s="375">
        <v>872</v>
      </c>
      <c r="B14" s="376">
        <v>43293</v>
      </c>
      <c r="C14" s="377" t="s">
        <v>699</v>
      </c>
      <c r="D14" s="375" t="s">
        <v>619</v>
      </c>
      <c r="E14" s="378">
        <v>43284</v>
      </c>
      <c r="F14" s="377" t="s">
        <v>720</v>
      </c>
      <c r="G14" s="375" t="s">
        <v>526</v>
      </c>
      <c r="H14" s="379">
        <v>75.999999999999986</v>
      </c>
      <c r="I14" s="380"/>
      <c r="J14" s="380"/>
      <c r="K14" s="381" t="s">
        <v>702</v>
      </c>
      <c r="L14" s="382">
        <v>2465.7539999999999</v>
      </c>
      <c r="M14" s="382">
        <v>26531.508000000002</v>
      </c>
      <c r="N14" s="382">
        <v>89358.906000000003</v>
      </c>
      <c r="O14" s="382"/>
      <c r="P14" s="382"/>
      <c r="Q14" s="375"/>
      <c r="R14" s="375"/>
      <c r="S14" s="375"/>
      <c r="T14" s="375"/>
      <c r="U14" s="375"/>
      <c r="V14" s="375"/>
      <c r="W14" s="379">
        <v>3.4545454545454541</v>
      </c>
      <c r="X14" s="379">
        <v>2.8</v>
      </c>
      <c r="Y14" s="379">
        <v>2.5818181818181816</v>
      </c>
      <c r="Z14" s="379">
        <v>2.5</v>
      </c>
      <c r="AA14" s="380"/>
      <c r="AB14" s="380"/>
      <c r="AC14" s="380"/>
      <c r="AD14" s="380"/>
      <c r="AE14" s="380"/>
      <c r="AF14" s="380"/>
      <c r="AG14" s="380"/>
      <c r="AH14" s="380"/>
      <c r="AI14" s="380"/>
      <c r="AJ14" s="380"/>
      <c r="AK14" s="380"/>
      <c r="AL14" s="380"/>
      <c r="AM14" s="380"/>
      <c r="AN14" s="380"/>
      <c r="AO14" s="383" t="s">
        <v>703</v>
      </c>
      <c r="AP14" s="383"/>
      <c r="AQ14" s="383"/>
      <c r="AR14" s="383"/>
      <c r="AS14" s="375"/>
      <c r="AT14" s="383">
        <v>11</v>
      </c>
      <c r="AU14" s="383">
        <v>0</v>
      </c>
      <c r="AV14" s="383">
        <v>0</v>
      </c>
      <c r="AW14" s="383">
        <v>0</v>
      </c>
      <c r="AX14" s="383">
        <v>0</v>
      </c>
      <c r="AY14" s="383">
        <v>0</v>
      </c>
      <c r="AZ14" s="383">
        <v>0</v>
      </c>
      <c r="BA14" s="383">
        <v>0</v>
      </c>
      <c r="BB14" s="383">
        <v>0</v>
      </c>
      <c r="BC14" s="383">
        <v>0</v>
      </c>
      <c r="BD14" s="383">
        <v>0</v>
      </c>
      <c r="BE14" s="383">
        <v>0</v>
      </c>
      <c r="BF14" s="383"/>
      <c r="BG14" s="383" t="s">
        <v>703</v>
      </c>
      <c r="BH14" s="383">
        <v>12</v>
      </c>
      <c r="BI14" s="383" t="s">
        <v>703</v>
      </c>
      <c r="BJ14" s="383"/>
      <c r="BK14" s="383"/>
      <c r="BL14" s="383"/>
      <c r="BM14" s="377"/>
      <c r="BN14" s="375"/>
      <c r="BO14" s="383"/>
      <c r="BP14" s="383" t="s">
        <v>721</v>
      </c>
      <c r="BQ14" s="383"/>
      <c r="BR14" s="375"/>
      <c r="BS14" s="375" t="s">
        <v>769</v>
      </c>
      <c r="BT14" s="375" t="s">
        <v>495</v>
      </c>
    </row>
    <row r="15" spans="1:73" customFormat="1" ht="13" customHeight="1" x14ac:dyDescent="0.15">
      <c r="A15" s="375">
        <v>873</v>
      </c>
      <c r="B15" s="376">
        <v>43293</v>
      </c>
      <c r="C15" s="377" t="s">
        <v>699</v>
      </c>
      <c r="D15" s="375" t="s">
        <v>620</v>
      </c>
      <c r="E15" s="378">
        <v>43284</v>
      </c>
      <c r="F15" s="377" t="s">
        <v>720</v>
      </c>
      <c r="G15" s="375" t="s">
        <v>526</v>
      </c>
      <c r="H15" s="379">
        <v>89.3</v>
      </c>
      <c r="I15" s="380"/>
      <c r="J15" s="380"/>
      <c r="K15" s="381"/>
      <c r="L15" s="382"/>
      <c r="M15" s="382"/>
      <c r="N15" s="382"/>
      <c r="O15" s="382"/>
      <c r="P15" s="382"/>
      <c r="Q15" s="375"/>
      <c r="R15" s="375"/>
      <c r="S15" s="375"/>
      <c r="T15" s="375"/>
      <c r="U15" s="375"/>
      <c r="V15" s="375"/>
      <c r="W15" s="379">
        <v>3.1999999999999997</v>
      </c>
      <c r="X15" s="380"/>
      <c r="Y15" s="380"/>
      <c r="Z15" s="380"/>
      <c r="AA15" s="380"/>
      <c r="AB15" s="380"/>
      <c r="AC15" s="380"/>
      <c r="AD15" s="380"/>
      <c r="AE15" s="380"/>
      <c r="AF15" s="380"/>
      <c r="AG15" s="380"/>
      <c r="AH15" s="380"/>
      <c r="AI15" s="380"/>
      <c r="AJ15" s="380"/>
      <c r="AK15" s="380"/>
      <c r="AL15" s="380"/>
      <c r="AM15" s="380"/>
      <c r="AN15" s="380"/>
      <c r="AO15" s="383" t="s">
        <v>703</v>
      </c>
      <c r="AP15" s="383"/>
      <c r="AQ15" s="383"/>
      <c r="AR15" s="383"/>
      <c r="AS15" s="375"/>
      <c r="AT15" s="383">
        <v>6</v>
      </c>
      <c r="AU15" s="383">
        <v>0</v>
      </c>
      <c r="AV15" s="383">
        <v>0</v>
      </c>
      <c r="AW15" s="383">
        <v>0</v>
      </c>
      <c r="AX15" s="383">
        <v>0</v>
      </c>
      <c r="AY15" s="383">
        <v>0</v>
      </c>
      <c r="AZ15" s="383">
        <v>0</v>
      </c>
      <c r="BA15" s="383">
        <v>0</v>
      </c>
      <c r="BB15" s="383">
        <v>0</v>
      </c>
      <c r="BC15" s="383">
        <v>0</v>
      </c>
      <c r="BD15" s="383">
        <v>0</v>
      </c>
      <c r="BE15" s="383">
        <v>0</v>
      </c>
      <c r="BF15" s="383"/>
      <c r="BG15" s="383" t="s">
        <v>703</v>
      </c>
      <c r="BH15" s="383">
        <v>12</v>
      </c>
      <c r="BI15" s="383" t="s">
        <v>703</v>
      </c>
      <c r="BJ15" s="383"/>
      <c r="BK15" s="383"/>
      <c r="BL15" s="383"/>
      <c r="BM15" s="377"/>
      <c r="BN15" s="375"/>
      <c r="BO15" s="383"/>
      <c r="BP15" s="383" t="s">
        <v>721</v>
      </c>
      <c r="BQ15" s="383"/>
      <c r="BR15" s="375"/>
      <c r="BS15" s="375" t="s">
        <v>770</v>
      </c>
      <c r="BT15" s="375" t="s">
        <v>495</v>
      </c>
      <c r="BU15" s="192"/>
    </row>
    <row r="16" spans="1:73" customFormat="1" ht="13" customHeight="1" x14ac:dyDescent="0.15">
      <c r="A16" s="375">
        <v>3439</v>
      </c>
      <c r="B16" s="376">
        <v>43293</v>
      </c>
      <c r="C16" s="377" t="s">
        <v>699</v>
      </c>
      <c r="D16" s="375" t="s">
        <v>621</v>
      </c>
      <c r="E16" s="378">
        <v>43284</v>
      </c>
      <c r="F16" s="377" t="s">
        <v>700</v>
      </c>
      <c r="G16" s="375" t="s">
        <v>742</v>
      </c>
      <c r="H16" s="379">
        <v>64.290909090909082</v>
      </c>
      <c r="I16" s="380"/>
      <c r="J16" s="380"/>
      <c r="K16" s="381" t="s">
        <v>702</v>
      </c>
      <c r="L16" s="375">
        <v>1644</v>
      </c>
      <c r="M16" s="375">
        <v>1314</v>
      </c>
      <c r="N16" s="382"/>
      <c r="O16" s="382"/>
      <c r="P16" s="382"/>
      <c r="Q16" s="375"/>
      <c r="R16" s="375"/>
      <c r="S16" s="375"/>
      <c r="T16" s="375"/>
      <c r="U16" s="375"/>
      <c r="V16" s="375"/>
      <c r="W16" s="379">
        <v>2.0727272727272723</v>
      </c>
      <c r="X16" s="379">
        <v>1.8727272727272726</v>
      </c>
      <c r="Y16" s="379">
        <v>1.7727272727272725</v>
      </c>
      <c r="Z16" s="380"/>
      <c r="AA16" s="380"/>
      <c r="AB16" s="380"/>
      <c r="AC16" s="380"/>
      <c r="AD16" s="380"/>
      <c r="AE16" s="380"/>
      <c r="AF16" s="380"/>
      <c r="AG16" s="380"/>
      <c r="AH16" s="380"/>
      <c r="AI16" s="380"/>
      <c r="AJ16" s="380"/>
      <c r="AK16" s="380"/>
      <c r="AL16" s="380"/>
      <c r="AM16" s="380"/>
      <c r="AN16" s="380"/>
      <c r="AO16" s="383" t="s">
        <v>703</v>
      </c>
      <c r="AP16" s="383"/>
      <c r="AQ16" s="383"/>
      <c r="AR16" s="383"/>
      <c r="AS16" s="375"/>
      <c r="AT16" s="383">
        <v>0</v>
      </c>
      <c r="AU16" s="383">
        <v>0</v>
      </c>
      <c r="AV16" s="383">
        <v>0</v>
      </c>
      <c r="AW16" s="383">
        <v>0</v>
      </c>
      <c r="AX16" s="383">
        <v>0</v>
      </c>
      <c r="AY16" s="383">
        <v>0</v>
      </c>
      <c r="AZ16" s="383">
        <v>0</v>
      </c>
      <c r="BA16" s="383">
        <v>0</v>
      </c>
      <c r="BB16" s="383">
        <v>0</v>
      </c>
      <c r="BC16" s="383">
        <v>0</v>
      </c>
      <c r="BD16" s="383">
        <v>0</v>
      </c>
      <c r="BE16" s="383">
        <v>0</v>
      </c>
      <c r="BF16" s="383"/>
      <c r="BG16" s="383" t="s">
        <v>703</v>
      </c>
      <c r="BH16" s="383">
        <v>12</v>
      </c>
      <c r="BI16" s="383" t="s">
        <v>703</v>
      </c>
      <c r="BJ16" s="383"/>
      <c r="BK16" s="383"/>
      <c r="BL16" s="383"/>
      <c r="BM16" s="384" t="s">
        <v>743</v>
      </c>
      <c r="BN16" s="385" t="s">
        <v>633</v>
      </c>
      <c r="BO16" s="386">
        <v>75</v>
      </c>
      <c r="BP16" s="383" t="s">
        <v>704</v>
      </c>
      <c r="BQ16" s="383"/>
      <c r="BR16" s="377" t="s">
        <v>705</v>
      </c>
      <c r="BS16" s="375" t="s">
        <v>771</v>
      </c>
      <c r="BT16" s="375" t="s">
        <v>495</v>
      </c>
    </row>
    <row r="17" spans="1:72" customFormat="1" ht="13" customHeight="1" x14ac:dyDescent="0.15">
      <c r="A17" s="375">
        <v>3499</v>
      </c>
      <c r="B17" s="376">
        <v>43293</v>
      </c>
      <c r="C17" s="377" t="s">
        <v>699</v>
      </c>
      <c r="D17" s="375" t="s">
        <v>621</v>
      </c>
      <c r="E17" s="378">
        <v>43281</v>
      </c>
      <c r="F17" s="377" t="s">
        <v>708</v>
      </c>
      <c r="G17" s="375" t="s">
        <v>744</v>
      </c>
      <c r="H17" s="379">
        <v>82.454545454545453</v>
      </c>
      <c r="I17" s="380"/>
      <c r="J17" s="380"/>
      <c r="K17" s="381" t="s">
        <v>702</v>
      </c>
      <c r="L17" s="382">
        <v>6000</v>
      </c>
      <c r="M17" s="382">
        <v>6000</v>
      </c>
      <c r="N17" s="382">
        <v>72000</v>
      </c>
      <c r="O17" s="382"/>
      <c r="P17" s="382"/>
      <c r="Q17" s="375"/>
      <c r="R17" s="375"/>
      <c r="S17" s="375"/>
      <c r="T17" s="375"/>
      <c r="U17" s="375"/>
      <c r="V17" s="375"/>
      <c r="W17" s="379">
        <v>2.6909090909090905</v>
      </c>
      <c r="X17" s="379">
        <v>2.4727272727272727</v>
      </c>
      <c r="Y17" s="379">
        <v>2.3636363636363633</v>
      </c>
      <c r="Z17" s="379">
        <v>2.3636363636363633</v>
      </c>
      <c r="AA17" s="380"/>
      <c r="AB17" s="380"/>
      <c r="AC17" s="380"/>
      <c r="AD17" s="380"/>
      <c r="AE17" s="380"/>
      <c r="AF17" s="380"/>
      <c r="AG17" s="380"/>
      <c r="AH17" s="380"/>
      <c r="AI17" s="380"/>
      <c r="AJ17" s="380"/>
      <c r="AK17" s="380"/>
      <c r="AL17" s="380"/>
      <c r="AM17" s="380"/>
      <c r="AN17" s="380"/>
      <c r="AO17" s="383" t="s">
        <v>703</v>
      </c>
      <c r="AP17" s="383"/>
      <c r="AQ17" s="383"/>
      <c r="AR17" s="383"/>
      <c r="AS17" s="375"/>
      <c r="AT17" s="383">
        <v>8</v>
      </c>
      <c r="AU17" s="383">
        <v>0</v>
      </c>
      <c r="AV17" s="383">
        <v>0</v>
      </c>
      <c r="AW17" s="383">
        <v>0</v>
      </c>
      <c r="AX17" s="383">
        <v>0</v>
      </c>
      <c r="AY17" s="383">
        <v>0</v>
      </c>
      <c r="AZ17" s="383">
        <v>0</v>
      </c>
      <c r="BA17" s="383">
        <v>0</v>
      </c>
      <c r="BB17" s="383">
        <v>0</v>
      </c>
      <c r="BC17" s="383">
        <v>0</v>
      </c>
      <c r="BD17" s="383">
        <v>0</v>
      </c>
      <c r="BE17" s="383">
        <v>0</v>
      </c>
      <c r="BF17" s="383"/>
      <c r="BG17" s="383" t="s">
        <v>703</v>
      </c>
      <c r="BH17" s="383">
        <v>12</v>
      </c>
      <c r="BI17" s="383" t="s">
        <v>703</v>
      </c>
      <c r="BJ17" s="383"/>
      <c r="BK17" s="383"/>
      <c r="BL17" s="383"/>
      <c r="BM17" s="377" t="s">
        <v>745</v>
      </c>
      <c r="BN17" s="375" t="s">
        <v>633</v>
      </c>
      <c r="BO17" s="383">
        <v>25</v>
      </c>
      <c r="BP17" s="383" t="s">
        <v>704</v>
      </c>
      <c r="BQ17" s="383"/>
      <c r="BR17" s="377" t="s">
        <v>746</v>
      </c>
      <c r="BS17" s="395" t="s">
        <v>772</v>
      </c>
      <c r="BT17" s="375" t="s">
        <v>495</v>
      </c>
    </row>
    <row r="18" spans="1:72" customFormat="1" ht="13" customHeight="1" x14ac:dyDescent="0.15">
      <c r="A18" s="375">
        <v>541</v>
      </c>
      <c r="B18" s="376">
        <v>43293</v>
      </c>
      <c r="C18" s="377" t="s">
        <v>699</v>
      </c>
      <c r="D18" s="375" t="s">
        <v>621</v>
      </c>
      <c r="E18" s="378">
        <v>43281</v>
      </c>
      <c r="F18" s="377" t="s">
        <v>709</v>
      </c>
      <c r="G18" s="375" t="s">
        <v>748</v>
      </c>
      <c r="H18" s="379">
        <v>59.018181818181816</v>
      </c>
      <c r="I18" s="380"/>
      <c r="J18" s="380"/>
      <c r="K18" s="381" t="s">
        <v>702</v>
      </c>
      <c r="L18" s="382">
        <v>1644</v>
      </c>
      <c r="M18" s="375"/>
      <c r="N18" s="375"/>
      <c r="O18" s="382"/>
      <c r="P18" s="382"/>
      <c r="Q18" s="375"/>
      <c r="R18" s="375"/>
      <c r="S18" s="375"/>
      <c r="T18" s="375"/>
      <c r="U18" s="375"/>
      <c r="V18" s="375"/>
      <c r="W18" s="379">
        <v>2.4363636363636365</v>
      </c>
      <c r="X18" s="379">
        <v>2.1181818181818182</v>
      </c>
      <c r="Y18" s="380"/>
      <c r="Z18" s="380"/>
      <c r="AA18" s="380"/>
      <c r="AB18" s="380"/>
      <c r="AC18" s="380"/>
      <c r="AD18" s="380"/>
      <c r="AE18" s="380"/>
      <c r="AF18" s="380"/>
      <c r="AG18" s="380"/>
      <c r="AH18" s="380"/>
      <c r="AI18" s="380"/>
      <c r="AJ18" s="380"/>
      <c r="AK18" s="380"/>
      <c r="AL18" s="380"/>
      <c r="AM18" s="380"/>
      <c r="AN18" s="380"/>
      <c r="AO18" s="383" t="s">
        <v>703</v>
      </c>
      <c r="AP18" s="383"/>
      <c r="AQ18" s="383"/>
      <c r="AR18" s="383"/>
      <c r="AS18" s="375"/>
      <c r="AT18" s="383">
        <v>0</v>
      </c>
      <c r="AU18" s="383">
        <v>0</v>
      </c>
      <c r="AV18" s="383">
        <v>0</v>
      </c>
      <c r="AW18" s="383">
        <v>0</v>
      </c>
      <c r="AX18" s="383">
        <v>0</v>
      </c>
      <c r="AY18" s="383">
        <v>0</v>
      </c>
      <c r="AZ18" s="383">
        <v>0</v>
      </c>
      <c r="BA18" s="383">
        <v>0</v>
      </c>
      <c r="BB18" s="383">
        <v>0</v>
      </c>
      <c r="BC18" s="383">
        <v>0</v>
      </c>
      <c r="BD18" s="383">
        <v>0</v>
      </c>
      <c r="BE18" s="383">
        <v>0</v>
      </c>
      <c r="BF18" s="383"/>
      <c r="BG18" s="383" t="s">
        <v>703</v>
      </c>
      <c r="BH18" s="383">
        <v>12</v>
      </c>
      <c r="BI18" s="383" t="s">
        <v>703</v>
      </c>
      <c r="BJ18" s="383"/>
      <c r="BK18" s="383"/>
      <c r="BL18" s="383"/>
      <c r="BM18" s="377"/>
      <c r="BN18" s="375"/>
      <c r="BO18" s="389"/>
      <c r="BP18" s="383" t="s">
        <v>704</v>
      </c>
      <c r="BQ18" s="383"/>
      <c r="BR18" s="377"/>
      <c r="BS18" s="394" t="s">
        <v>773</v>
      </c>
      <c r="BT18" s="375" t="s">
        <v>495</v>
      </c>
    </row>
    <row r="19" spans="1:72" customFormat="1" ht="13" customHeight="1" x14ac:dyDescent="0.15">
      <c r="A19" s="375">
        <v>3440</v>
      </c>
      <c r="B19" s="376">
        <v>43293</v>
      </c>
      <c r="C19" s="377" t="s">
        <v>699</v>
      </c>
      <c r="D19" s="375" t="s">
        <v>623</v>
      </c>
      <c r="E19" s="378">
        <v>43284</v>
      </c>
      <c r="F19" s="377" t="s">
        <v>700</v>
      </c>
      <c r="G19" s="375" t="s">
        <v>742</v>
      </c>
      <c r="H19" s="379">
        <v>73.627272727272711</v>
      </c>
      <c r="I19" s="380"/>
      <c r="J19" s="380"/>
      <c r="K19" s="381" t="s">
        <v>702</v>
      </c>
      <c r="L19" s="375">
        <v>1644</v>
      </c>
      <c r="M19" s="375">
        <v>1314</v>
      </c>
      <c r="N19" s="375"/>
      <c r="O19" s="382"/>
      <c r="P19" s="382"/>
      <c r="Q19" s="375"/>
      <c r="R19" s="375"/>
      <c r="S19" s="375"/>
      <c r="T19" s="375"/>
      <c r="U19" s="375"/>
      <c r="V19" s="375"/>
      <c r="W19" s="379">
        <v>3.2545454545454544</v>
      </c>
      <c r="X19" s="379">
        <v>2.9636363636363634</v>
      </c>
      <c r="Y19" s="379">
        <v>2.3636363636363633</v>
      </c>
      <c r="Z19" s="380"/>
      <c r="AA19" s="380"/>
      <c r="AB19" s="380"/>
      <c r="AC19" s="380"/>
      <c r="AD19" s="380"/>
      <c r="AE19" s="380"/>
      <c r="AF19" s="380"/>
      <c r="AG19" s="380"/>
      <c r="AH19" s="380"/>
      <c r="AI19" s="380"/>
      <c r="AJ19" s="380"/>
      <c r="AK19" s="380"/>
      <c r="AL19" s="380"/>
      <c r="AM19" s="380"/>
      <c r="AN19" s="380"/>
      <c r="AO19" s="383" t="s">
        <v>703</v>
      </c>
      <c r="AP19" s="383"/>
      <c r="AQ19" s="383"/>
      <c r="AR19" s="383"/>
      <c r="AS19" s="375"/>
      <c r="AT19" s="383">
        <v>0</v>
      </c>
      <c r="AU19" s="383">
        <v>0</v>
      </c>
      <c r="AV19" s="383">
        <v>0</v>
      </c>
      <c r="AW19" s="383">
        <v>0</v>
      </c>
      <c r="AX19" s="383">
        <v>0</v>
      </c>
      <c r="AY19" s="383">
        <v>0</v>
      </c>
      <c r="AZ19" s="383">
        <v>0</v>
      </c>
      <c r="BA19" s="383">
        <v>0</v>
      </c>
      <c r="BB19" s="383">
        <v>0</v>
      </c>
      <c r="BC19" s="383">
        <v>0</v>
      </c>
      <c r="BD19" s="383">
        <v>0</v>
      </c>
      <c r="BE19" s="383">
        <v>0</v>
      </c>
      <c r="BF19" s="383"/>
      <c r="BG19" s="383" t="s">
        <v>703</v>
      </c>
      <c r="BH19" s="383">
        <v>12</v>
      </c>
      <c r="BI19" s="383" t="s">
        <v>703</v>
      </c>
      <c r="BJ19" s="383"/>
      <c r="BK19" s="383"/>
      <c r="BL19" s="383"/>
      <c r="BM19" s="384" t="s">
        <v>743</v>
      </c>
      <c r="BN19" s="385" t="s">
        <v>633</v>
      </c>
      <c r="BO19" s="386">
        <v>75</v>
      </c>
      <c r="BP19" s="383" t="s">
        <v>704</v>
      </c>
      <c r="BQ19" s="383"/>
      <c r="BR19" s="377" t="s">
        <v>705</v>
      </c>
      <c r="BS19" s="395" t="s">
        <v>563</v>
      </c>
      <c r="BT19" s="375" t="s">
        <v>495</v>
      </c>
    </row>
    <row r="20" spans="1:72" customFormat="1" ht="13" customHeight="1" x14ac:dyDescent="0.15">
      <c r="A20" s="375">
        <v>3500</v>
      </c>
      <c r="B20" s="376">
        <v>43293</v>
      </c>
      <c r="C20" s="377" t="s">
        <v>699</v>
      </c>
      <c r="D20" s="375" t="s">
        <v>623</v>
      </c>
      <c r="E20" s="378">
        <v>43281</v>
      </c>
      <c r="F20" s="377" t="s">
        <v>708</v>
      </c>
      <c r="G20" s="375" t="s">
        <v>744</v>
      </c>
      <c r="H20" s="379">
        <v>80.818181818181813</v>
      </c>
      <c r="I20" s="380"/>
      <c r="J20" s="380"/>
      <c r="K20" s="381" t="s">
        <v>702</v>
      </c>
      <c r="L20" s="382">
        <v>6000</v>
      </c>
      <c r="M20" s="382">
        <v>6000</v>
      </c>
      <c r="N20" s="382">
        <v>72000</v>
      </c>
      <c r="O20" s="382"/>
      <c r="P20" s="382"/>
      <c r="Q20" s="375"/>
      <c r="R20" s="375"/>
      <c r="S20" s="375"/>
      <c r="T20" s="375"/>
      <c r="U20" s="375"/>
      <c r="V20" s="375"/>
      <c r="W20" s="379">
        <v>3.8454545454545457</v>
      </c>
      <c r="X20" s="379">
        <v>3.4181818181818175</v>
      </c>
      <c r="Y20" s="379">
        <v>3.0272727272727269</v>
      </c>
      <c r="Z20" s="379">
        <v>2.9999999999999996</v>
      </c>
      <c r="AA20" s="380"/>
      <c r="AB20" s="380"/>
      <c r="AC20" s="380"/>
      <c r="AD20" s="380"/>
      <c r="AE20" s="380"/>
      <c r="AF20" s="380"/>
      <c r="AG20" s="380"/>
      <c r="AH20" s="380"/>
      <c r="AI20" s="380"/>
      <c r="AJ20" s="380"/>
      <c r="AK20" s="380"/>
      <c r="AL20" s="380"/>
      <c r="AM20" s="380"/>
      <c r="AN20" s="380"/>
      <c r="AO20" s="383" t="s">
        <v>703</v>
      </c>
      <c r="AP20" s="383"/>
      <c r="AQ20" s="383"/>
      <c r="AR20" s="383"/>
      <c r="AS20" s="375"/>
      <c r="AT20" s="383">
        <v>8</v>
      </c>
      <c r="AU20" s="383">
        <v>0</v>
      </c>
      <c r="AV20" s="383">
        <v>0</v>
      </c>
      <c r="AW20" s="383">
        <v>0</v>
      </c>
      <c r="AX20" s="383">
        <v>0</v>
      </c>
      <c r="AY20" s="383">
        <v>0</v>
      </c>
      <c r="AZ20" s="383">
        <v>0</v>
      </c>
      <c r="BA20" s="383">
        <v>0</v>
      </c>
      <c r="BB20" s="383">
        <v>0</v>
      </c>
      <c r="BC20" s="383">
        <v>0</v>
      </c>
      <c r="BD20" s="383">
        <v>0</v>
      </c>
      <c r="BE20" s="383">
        <v>0</v>
      </c>
      <c r="BF20" s="383"/>
      <c r="BG20" s="383" t="s">
        <v>703</v>
      </c>
      <c r="BH20" s="383">
        <v>12</v>
      </c>
      <c r="BI20" s="383" t="s">
        <v>703</v>
      </c>
      <c r="BJ20" s="383"/>
      <c r="BK20" s="383"/>
      <c r="BL20" s="383"/>
      <c r="BM20" s="377" t="s">
        <v>745</v>
      </c>
      <c r="BN20" s="375" t="s">
        <v>633</v>
      </c>
      <c r="BO20" s="383">
        <v>25</v>
      </c>
      <c r="BP20" s="383" t="s">
        <v>704</v>
      </c>
      <c r="BQ20" s="383"/>
      <c r="BR20" s="377" t="s">
        <v>746</v>
      </c>
      <c r="BS20" s="395" t="s">
        <v>774</v>
      </c>
      <c r="BT20" s="375" t="s">
        <v>495</v>
      </c>
    </row>
    <row r="21" spans="1:72" customFormat="1" ht="13" customHeight="1" x14ac:dyDescent="0.15">
      <c r="A21" s="375">
        <v>543</v>
      </c>
      <c r="B21" s="376">
        <v>43293</v>
      </c>
      <c r="C21" s="377" t="s">
        <v>699</v>
      </c>
      <c r="D21" s="375" t="s">
        <v>623</v>
      </c>
      <c r="E21" s="378">
        <v>43281</v>
      </c>
      <c r="F21" s="377" t="s">
        <v>709</v>
      </c>
      <c r="G21" s="375" t="s">
        <v>748</v>
      </c>
      <c r="H21" s="379">
        <v>61.281818181818174</v>
      </c>
      <c r="I21" s="380"/>
      <c r="J21" s="380"/>
      <c r="K21" s="381" t="s">
        <v>702</v>
      </c>
      <c r="L21" s="382">
        <v>1644</v>
      </c>
      <c r="M21" s="375"/>
      <c r="N21" s="375"/>
      <c r="O21" s="382"/>
      <c r="P21" s="382"/>
      <c r="Q21" s="375"/>
      <c r="R21" s="375"/>
      <c r="S21" s="375"/>
      <c r="T21" s="375"/>
      <c r="U21" s="375"/>
      <c r="V21" s="375"/>
      <c r="W21" s="379">
        <v>3.5818181818181816</v>
      </c>
      <c r="X21" s="379">
        <v>2.7636363636363632</v>
      </c>
      <c r="Y21" s="380"/>
      <c r="Z21" s="380"/>
      <c r="AA21" s="380"/>
      <c r="AB21" s="380"/>
      <c r="AC21" s="380"/>
      <c r="AD21" s="380"/>
      <c r="AE21" s="380"/>
      <c r="AF21" s="380"/>
      <c r="AG21" s="380"/>
      <c r="AH21" s="380"/>
      <c r="AI21" s="380"/>
      <c r="AJ21" s="380"/>
      <c r="AK21" s="380"/>
      <c r="AL21" s="380"/>
      <c r="AM21" s="380"/>
      <c r="AN21" s="380"/>
      <c r="AO21" s="383" t="s">
        <v>703</v>
      </c>
      <c r="AP21" s="383"/>
      <c r="AQ21" s="383"/>
      <c r="AR21" s="383"/>
      <c r="AS21" s="375"/>
      <c r="AT21" s="383">
        <v>0</v>
      </c>
      <c r="AU21" s="383">
        <v>0</v>
      </c>
      <c r="AV21" s="383">
        <v>0</v>
      </c>
      <c r="AW21" s="383">
        <v>0</v>
      </c>
      <c r="AX21" s="383">
        <v>0</v>
      </c>
      <c r="AY21" s="383">
        <v>0</v>
      </c>
      <c r="AZ21" s="383">
        <v>0</v>
      </c>
      <c r="BA21" s="383">
        <v>0</v>
      </c>
      <c r="BB21" s="383">
        <v>0</v>
      </c>
      <c r="BC21" s="383">
        <v>0</v>
      </c>
      <c r="BD21" s="383">
        <v>0</v>
      </c>
      <c r="BE21" s="383">
        <v>0</v>
      </c>
      <c r="BF21" s="383"/>
      <c r="BG21" s="383" t="s">
        <v>703</v>
      </c>
      <c r="BH21" s="383">
        <v>12</v>
      </c>
      <c r="BI21" s="383" t="s">
        <v>703</v>
      </c>
      <c r="BJ21" s="383"/>
      <c r="BK21" s="383"/>
      <c r="BL21" s="383"/>
      <c r="BM21" s="377"/>
      <c r="BN21" s="375"/>
      <c r="BO21" s="389"/>
      <c r="BP21" s="383" t="s">
        <v>704</v>
      </c>
      <c r="BQ21" s="383"/>
      <c r="BR21" s="377"/>
      <c r="BS21" s="394" t="s">
        <v>775</v>
      </c>
      <c r="BT21" s="375" t="s">
        <v>495</v>
      </c>
    </row>
    <row r="22" spans="1:72" customFormat="1" ht="13" customHeight="1" x14ac:dyDescent="0.15">
      <c r="A22" s="375">
        <v>542</v>
      </c>
      <c r="B22" s="376">
        <v>43293</v>
      </c>
      <c r="C22" s="377" t="s">
        <v>699</v>
      </c>
      <c r="D22" s="375" t="s">
        <v>624</v>
      </c>
      <c r="E22" s="378">
        <v>43281</v>
      </c>
      <c r="F22" s="377" t="s">
        <v>709</v>
      </c>
      <c r="G22" s="375" t="s">
        <v>748</v>
      </c>
      <c r="H22" s="379">
        <v>69.481818181818184</v>
      </c>
      <c r="I22" s="380"/>
      <c r="J22" s="380"/>
      <c r="K22" s="381"/>
      <c r="L22" s="375"/>
      <c r="M22" s="375"/>
      <c r="N22" s="375"/>
      <c r="O22" s="375"/>
      <c r="P22" s="375"/>
      <c r="Q22" s="375"/>
      <c r="R22" s="375"/>
      <c r="S22" s="375"/>
      <c r="T22" s="375"/>
      <c r="U22" s="375"/>
      <c r="V22" s="375"/>
      <c r="W22" s="379">
        <v>3.0272727272727269</v>
      </c>
      <c r="X22" s="380"/>
      <c r="Y22" s="380"/>
      <c r="Z22" s="380"/>
      <c r="AA22" s="380"/>
      <c r="AB22" s="380"/>
      <c r="AC22" s="380"/>
      <c r="AD22" s="380"/>
      <c r="AE22" s="380"/>
      <c r="AF22" s="380"/>
      <c r="AG22" s="380"/>
      <c r="AH22" s="380"/>
      <c r="AI22" s="380"/>
      <c r="AJ22" s="380"/>
      <c r="AK22" s="380"/>
      <c r="AL22" s="380"/>
      <c r="AM22" s="380"/>
      <c r="AN22" s="380"/>
      <c r="AO22" s="383" t="s">
        <v>703</v>
      </c>
      <c r="AP22" s="383"/>
      <c r="AQ22" s="383"/>
      <c r="AR22" s="383"/>
      <c r="AS22" s="375"/>
      <c r="AT22" s="383">
        <v>0</v>
      </c>
      <c r="AU22" s="383">
        <v>0</v>
      </c>
      <c r="AV22" s="383">
        <v>0</v>
      </c>
      <c r="AW22" s="383">
        <v>0</v>
      </c>
      <c r="AX22" s="383">
        <v>0</v>
      </c>
      <c r="AY22" s="383">
        <v>0</v>
      </c>
      <c r="AZ22" s="383">
        <v>0</v>
      </c>
      <c r="BA22" s="383">
        <v>0</v>
      </c>
      <c r="BB22" s="383">
        <v>0</v>
      </c>
      <c r="BC22" s="383">
        <v>0</v>
      </c>
      <c r="BD22" s="383">
        <v>0</v>
      </c>
      <c r="BE22" s="383">
        <v>0</v>
      </c>
      <c r="BF22" s="383"/>
      <c r="BG22" s="383" t="s">
        <v>703</v>
      </c>
      <c r="BH22" s="383">
        <v>12</v>
      </c>
      <c r="BI22" s="383" t="s">
        <v>703</v>
      </c>
      <c r="BJ22" s="383"/>
      <c r="BK22" s="383"/>
      <c r="BL22" s="383"/>
      <c r="BM22" s="377"/>
      <c r="BN22" s="375"/>
      <c r="BO22" s="389"/>
      <c r="BP22" s="383" t="s">
        <v>704</v>
      </c>
      <c r="BQ22" s="383"/>
      <c r="BR22" s="377"/>
      <c r="BS22" s="394" t="s">
        <v>776</v>
      </c>
      <c r="BT22" s="375" t="s">
        <v>495</v>
      </c>
    </row>
    <row r="23" spans="1:72" customFormat="1" ht="13" customHeight="1" x14ac:dyDescent="0.15">
      <c r="A23" s="375">
        <v>2355</v>
      </c>
      <c r="B23" s="376">
        <v>43293</v>
      </c>
      <c r="C23" s="377" t="s">
        <v>699</v>
      </c>
      <c r="D23" s="375" t="s">
        <v>624</v>
      </c>
      <c r="E23" s="390">
        <v>43281</v>
      </c>
      <c r="F23" s="377" t="s">
        <v>750</v>
      </c>
      <c r="G23" s="375" t="s">
        <v>672</v>
      </c>
      <c r="H23" s="379">
        <v>68.990909090909085</v>
      </c>
      <c r="I23" s="380"/>
      <c r="J23" s="380"/>
      <c r="K23" s="381"/>
      <c r="L23" s="382"/>
      <c r="M23" s="382"/>
      <c r="N23" s="382"/>
      <c r="O23" s="382"/>
      <c r="P23" s="382"/>
      <c r="Q23" s="382"/>
      <c r="R23" s="382"/>
      <c r="S23" s="382"/>
      <c r="T23" s="382"/>
      <c r="U23" s="382"/>
      <c r="V23" s="382"/>
      <c r="W23" s="379">
        <v>2.6909090909090905</v>
      </c>
      <c r="X23" s="380"/>
      <c r="Y23" s="380"/>
      <c r="Z23" s="380"/>
      <c r="AA23" s="380"/>
      <c r="AB23" s="380"/>
      <c r="AC23" s="380"/>
      <c r="AD23" s="380"/>
      <c r="AE23" s="380"/>
      <c r="AF23" s="380"/>
      <c r="AG23" s="380"/>
      <c r="AH23" s="380"/>
      <c r="AI23" s="380"/>
      <c r="AJ23" s="380"/>
      <c r="AK23" s="380"/>
      <c r="AL23" s="380"/>
      <c r="AM23" s="380"/>
      <c r="AN23" s="380"/>
      <c r="AO23" s="383" t="s">
        <v>703</v>
      </c>
      <c r="AP23" s="375"/>
      <c r="AQ23" s="375"/>
      <c r="AR23" s="375"/>
      <c r="AS23" s="375"/>
      <c r="AT23" s="383">
        <v>0</v>
      </c>
      <c r="AU23" s="383">
        <v>0</v>
      </c>
      <c r="AV23" s="383">
        <v>0</v>
      </c>
      <c r="AW23" s="383">
        <v>0</v>
      </c>
      <c r="AX23" s="383">
        <v>0</v>
      </c>
      <c r="AY23" s="383">
        <v>0</v>
      </c>
      <c r="AZ23" s="383">
        <v>0</v>
      </c>
      <c r="BA23" s="383">
        <v>0</v>
      </c>
      <c r="BB23" s="383">
        <v>0</v>
      </c>
      <c r="BC23" s="383">
        <v>0</v>
      </c>
      <c r="BD23" s="383">
        <v>0</v>
      </c>
      <c r="BE23" s="383">
        <v>0</v>
      </c>
      <c r="BF23" s="383"/>
      <c r="BG23" s="383" t="s">
        <v>703</v>
      </c>
      <c r="BH23" s="383"/>
      <c r="BI23" s="383" t="s">
        <v>703</v>
      </c>
      <c r="BJ23" s="383"/>
      <c r="BK23" s="383"/>
      <c r="BL23" s="391">
        <v>43707</v>
      </c>
      <c r="BM23" s="377"/>
      <c r="BN23" s="375"/>
      <c r="BO23" s="383"/>
      <c r="BP23" s="383" t="s">
        <v>704</v>
      </c>
      <c r="BQ23" s="383"/>
      <c r="BR23" s="377"/>
      <c r="BS23" s="394" t="s">
        <v>777</v>
      </c>
      <c r="BT23" s="375" t="s">
        <v>495</v>
      </c>
    </row>
    <row r="24" spans="1:72" customFormat="1" ht="13" customHeight="1" x14ac:dyDescent="0.15">
      <c r="A24" s="375">
        <v>3441</v>
      </c>
      <c r="B24" s="376">
        <v>43293</v>
      </c>
      <c r="C24" s="377" t="s">
        <v>699</v>
      </c>
      <c r="D24" s="375" t="s">
        <v>625</v>
      </c>
      <c r="E24" s="378">
        <v>43284</v>
      </c>
      <c r="F24" s="377" t="s">
        <v>700</v>
      </c>
      <c r="G24" s="375" t="s">
        <v>742</v>
      </c>
      <c r="H24" s="379">
        <v>88.145454545454527</v>
      </c>
      <c r="I24" s="380"/>
      <c r="J24" s="380"/>
      <c r="K24" s="381"/>
      <c r="L24" s="375"/>
      <c r="M24" s="375"/>
      <c r="N24" s="375"/>
      <c r="O24" s="375"/>
      <c r="P24" s="375"/>
      <c r="Q24" s="375"/>
      <c r="R24" s="375"/>
      <c r="S24" s="375"/>
      <c r="T24" s="375"/>
      <c r="U24" s="375"/>
      <c r="V24" s="375"/>
      <c r="W24" s="379">
        <v>2.7636363636363632</v>
      </c>
      <c r="X24" s="380"/>
      <c r="Y24" s="380"/>
      <c r="Z24" s="380"/>
      <c r="AA24" s="380"/>
      <c r="AB24" s="380"/>
      <c r="AC24" s="380"/>
      <c r="AD24" s="380"/>
      <c r="AE24" s="380"/>
      <c r="AF24" s="380"/>
      <c r="AG24" s="380"/>
      <c r="AH24" s="380"/>
      <c r="AI24" s="380"/>
      <c r="AJ24" s="380"/>
      <c r="AK24" s="380"/>
      <c r="AL24" s="380"/>
      <c r="AM24" s="380"/>
      <c r="AN24" s="380"/>
      <c r="AO24" s="383" t="s">
        <v>703</v>
      </c>
      <c r="AP24" s="383"/>
      <c r="AQ24" s="383"/>
      <c r="AR24" s="383"/>
      <c r="AS24" s="375"/>
      <c r="AT24" s="383">
        <v>0</v>
      </c>
      <c r="AU24" s="383">
        <v>0</v>
      </c>
      <c r="AV24" s="383">
        <v>0</v>
      </c>
      <c r="AW24" s="383">
        <v>0</v>
      </c>
      <c r="AX24" s="383">
        <v>0</v>
      </c>
      <c r="AY24" s="383">
        <v>0</v>
      </c>
      <c r="AZ24" s="383">
        <v>0</v>
      </c>
      <c r="BA24" s="383">
        <v>0</v>
      </c>
      <c r="BB24" s="383">
        <v>0</v>
      </c>
      <c r="BC24" s="383">
        <v>0</v>
      </c>
      <c r="BD24" s="383">
        <v>0</v>
      </c>
      <c r="BE24" s="383">
        <v>0</v>
      </c>
      <c r="BF24" s="383"/>
      <c r="BG24" s="383" t="s">
        <v>703</v>
      </c>
      <c r="BH24" s="383">
        <v>12</v>
      </c>
      <c r="BI24" s="383" t="s">
        <v>703</v>
      </c>
      <c r="BJ24" s="383"/>
      <c r="BK24" s="383"/>
      <c r="BL24" s="383"/>
      <c r="BM24" s="384" t="s">
        <v>743</v>
      </c>
      <c r="BN24" s="385" t="s">
        <v>633</v>
      </c>
      <c r="BO24" s="386">
        <v>75</v>
      </c>
      <c r="BP24" s="383" t="s">
        <v>704</v>
      </c>
      <c r="BQ24" s="383"/>
      <c r="BR24" s="377" t="s">
        <v>705</v>
      </c>
      <c r="BS24" s="395" t="s">
        <v>563</v>
      </c>
      <c r="BT24" s="375" t="s">
        <v>495</v>
      </c>
    </row>
    <row r="25" spans="1:72" customFormat="1" ht="13" customHeight="1" x14ac:dyDescent="0.15">
      <c r="A25" s="375">
        <v>223</v>
      </c>
      <c r="B25" s="376">
        <v>43293</v>
      </c>
      <c r="C25" s="377" t="s">
        <v>699</v>
      </c>
      <c r="D25" s="375" t="s">
        <v>625</v>
      </c>
      <c r="E25" s="378">
        <v>43281</v>
      </c>
      <c r="F25" s="377" t="s">
        <v>709</v>
      </c>
      <c r="G25" s="375" t="s">
        <v>748</v>
      </c>
      <c r="H25" s="379">
        <v>73.409090909090907</v>
      </c>
      <c r="I25" s="380"/>
      <c r="J25" s="380"/>
      <c r="K25" s="381"/>
      <c r="L25" s="375"/>
      <c r="M25" s="375"/>
      <c r="N25" s="375"/>
      <c r="O25" s="375"/>
      <c r="P25" s="375"/>
      <c r="Q25" s="375"/>
      <c r="R25" s="375"/>
      <c r="S25" s="375"/>
      <c r="T25" s="375"/>
      <c r="U25" s="375"/>
      <c r="V25" s="375"/>
      <c r="W25" s="379">
        <v>3.0909090909090904</v>
      </c>
      <c r="X25" s="380"/>
      <c r="Y25" s="380"/>
      <c r="Z25" s="380"/>
      <c r="AA25" s="380"/>
      <c r="AB25" s="380"/>
      <c r="AC25" s="380"/>
      <c r="AD25" s="380"/>
      <c r="AE25" s="380"/>
      <c r="AF25" s="380"/>
      <c r="AG25" s="380"/>
      <c r="AH25" s="380"/>
      <c r="AI25" s="380"/>
      <c r="AJ25" s="380"/>
      <c r="AK25" s="380"/>
      <c r="AL25" s="380"/>
      <c r="AM25" s="380"/>
      <c r="AN25" s="380"/>
      <c r="AO25" s="383" t="s">
        <v>703</v>
      </c>
      <c r="AP25" s="383"/>
      <c r="AQ25" s="383"/>
      <c r="AR25" s="383"/>
      <c r="AS25" s="375"/>
      <c r="AT25" s="383">
        <v>0</v>
      </c>
      <c r="AU25" s="383">
        <v>0</v>
      </c>
      <c r="AV25" s="383">
        <v>0</v>
      </c>
      <c r="AW25" s="383">
        <v>0</v>
      </c>
      <c r="AX25" s="383">
        <v>0</v>
      </c>
      <c r="AY25" s="383">
        <v>0</v>
      </c>
      <c r="AZ25" s="383">
        <v>0</v>
      </c>
      <c r="BA25" s="383">
        <v>0</v>
      </c>
      <c r="BB25" s="383">
        <v>0</v>
      </c>
      <c r="BC25" s="383">
        <v>0</v>
      </c>
      <c r="BD25" s="383">
        <v>0</v>
      </c>
      <c r="BE25" s="383">
        <v>0</v>
      </c>
      <c r="BF25" s="383"/>
      <c r="BG25" s="383" t="s">
        <v>703</v>
      </c>
      <c r="BH25" s="383">
        <v>12</v>
      </c>
      <c r="BI25" s="383" t="s">
        <v>703</v>
      </c>
      <c r="BJ25" s="383"/>
      <c r="BK25" s="383"/>
      <c r="BL25" s="383"/>
      <c r="BM25" s="377"/>
      <c r="BN25" s="375"/>
      <c r="BO25" s="389"/>
      <c r="BP25" s="383" t="s">
        <v>704</v>
      </c>
      <c r="BQ25" s="383"/>
      <c r="BR25" s="377"/>
      <c r="BS25" s="395" t="s">
        <v>778</v>
      </c>
      <c r="BT25" s="375" t="s">
        <v>495</v>
      </c>
    </row>
    <row r="26" spans="1:72" customFormat="1" ht="13" customHeight="1" x14ac:dyDescent="0.15">
      <c r="A26" s="375">
        <v>544</v>
      </c>
      <c r="B26" s="376">
        <v>43293</v>
      </c>
      <c r="C26" s="377" t="s">
        <v>699</v>
      </c>
      <c r="D26" s="375" t="s">
        <v>626</v>
      </c>
      <c r="E26" s="378">
        <v>43281</v>
      </c>
      <c r="F26" s="377" t="s">
        <v>709</v>
      </c>
      <c r="G26" s="375" t="s">
        <v>748</v>
      </c>
      <c r="H26" s="379">
        <v>75.899999999999991</v>
      </c>
      <c r="I26" s="380"/>
      <c r="J26" s="380"/>
      <c r="K26" s="381"/>
      <c r="L26" s="375"/>
      <c r="M26" s="375"/>
      <c r="N26" s="375"/>
      <c r="O26" s="375"/>
      <c r="P26" s="375"/>
      <c r="Q26" s="375"/>
      <c r="R26" s="375"/>
      <c r="S26" s="375"/>
      <c r="T26" s="375"/>
      <c r="U26" s="375"/>
      <c r="V26" s="375"/>
      <c r="W26" s="379">
        <v>2.9818181818181815</v>
      </c>
      <c r="X26" s="380"/>
      <c r="Y26" s="380"/>
      <c r="Z26" s="380"/>
      <c r="AA26" s="380"/>
      <c r="AB26" s="380"/>
      <c r="AC26" s="380"/>
      <c r="AD26" s="380"/>
      <c r="AE26" s="380"/>
      <c r="AF26" s="380"/>
      <c r="AG26" s="380"/>
      <c r="AH26" s="380"/>
      <c r="AI26" s="380"/>
      <c r="AJ26" s="380"/>
      <c r="AK26" s="380"/>
      <c r="AL26" s="380"/>
      <c r="AM26" s="380"/>
      <c r="AN26" s="380"/>
      <c r="AO26" s="383" t="s">
        <v>703</v>
      </c>
      <c r="AP26" s="383"/>
      <c r="AQ26" s="383"/>
      <c r="AR26" s="383"/>
      <c r="AS26" s="375"/>
      <c r="AT26" s="383">
        <v>0</v>
      </c>
      <c r="AU26" s="383">
        <v>0</v>
      </c>
      <c r="AV26" s="383">
        <v>0</v>
      </c>
      <c r="AW26" s="383">
        <v>0</v>
      </c>
      <c r="AX26" s="383">
        <v>0</v>
      </c>
      <c r="AY26" s="383">
        <v>0</v>
      </c>
      <c r="AZ26" s="383">
        <v>0</v>
      </c>
      <c r="BA26" s="383">
        <v>0</v>
      </c>
      <c r="BB26" s="383">
        <v>0</v>
      </c>
      <c r="BC26" s="383">
        <v>0</v>
      </c>
      <c r="BD26" s="383">
        <v>0</v>
      </c>
      <c r="BE26" s="383">
        <v>0</v>
      </c>
      <c r="BF26" s="383"/>
      <c r="BG26" s="383" t="s">
        <v>703</v>
      </c>
      <c r="BH26" s="383">
        <v>12</v>
      </c>
      <c r="BI26" s="383" t="s">
        <v>703</v>
      </c>
      <c r="BJ26" s="383"/>
      <c r="BK26" s="383"/>
      <c r="BL26" s="383"/>
      <c r="BM26" s="377"/>
      <c r="BN26" s="375"/>
      <c r="BO26" s="389"/>
      <c r="BP26" s="383" t="s">
        <v>704</v>
      </c>
      <c r="BQ26" s="383"/>
      <c r="BR26" s="377"/>
      <c r="BS26" s="394" t="s">
        <v>779</v>
      </c>
      <c r="BT26" s="375" t="s">
        <v>495</v>
      </c>
    </row>
    <row r="27" spans="1:72" customFormat="1" ht="13" customHeight="1" x14ac:dyDescent="0.15">
      <c r="A27" s="375">
        <v>2356</v>
      </c>
      <c r="B27" s="376">
        <v>43293</v>
      </c>
      <c r="C27" s="377" t="s">
        <v>699</v>
      </c>
      <c r="D27" s="375" t="s">
        <v>626</v>
      </c>
      <c r="E27" s="390">
        <v>43281</v>
      </c>
      <c r="F27" s="377" t="s">
        <v>750</v>
      </c>
      <c r="G27" s="375" t="s">
        <v>672</v>
      </c>
      <c r="H27" s="379">
        <v>74</v>
      </c>
      <c r="I27" s="380"/>
      <c r="J27" s="380"/>
      <c r="K27" s="381"/>
      <c r="L27" s="382"/>
      <c r="M27" s="382"/>
      <c r="N27" s="382"/>
      <c r="O27" s="382"/>
      <c r="P27" s="382"/>
      <c r="Q27" s="382"/>
      <c r="R27" s="382"/>
      <c r="S27" s="382"/>
      <c r="T27" s="382"/>
      <c r="U27" s="382"/>
      <c r="V27" s="382"/>
      <c r="W27" s="379">
        <v>2.7</v>
      </c>
      <c r="X27" s="380"/>
      <c r="Y27" s="380"/>
      <c r="Z27" s="380"/>
      <c r="AA27" s="380"/>
      <c r="AB27" s="380"/>
      <c r="AC27" s="380"/>
      <c r="AD27" s="380"/>
      <c r="AE27" s="380"/>
      <c r="AF27" s="380"/>
      <c r="AG27" s="380"/>
      <c r="AH27" s="380"/>
      <c r="AI27" s="380"/>
      <c r="AJ27" s="380"/>
      <c r="AK27" s="380"/>
      <c r="AL27" s="380"/>
      <c r="AM27" s="380"/>
      <c r="AN27" s="380"/>
      <c r="AO27" s="383" t="s">
        <v>703</v>
      </c>
      <c r="AP27" s="375"/>
      <c r="AQ27" s="375"/>
      <c r="AR27" s="375"/>
      <c r="AS27" s="375"/>
      <c r="AT27" s="383">
        <v>0</v>
      </c>
      <c r="AU27" s="383">
        <v>0</v>
      </c>
      <c r="AV27" s="383">
        <v>0</v>
      </c>
      <c r="AW27" s="383">
        <v>0</v>
      </c>
      <c r="AX27" s="383">
        <v>0</v>
      </c>
      <c r="AY27" s="383">
        <v>0</v>
      </c>
      <c r="AZ27" s="383">
        <v>0</v>
      </c>
      <c r="BA27" s="383">
        <v>0</v>
      </c>
      <c r="BB27" s="383">
        <v>0</v>
      </c>
      <c r="BC27" s="383">
        <v>0</v>
      </c>
      <c r="BD27" s="383">
        <v>0</v>
      </c>
      <c r="BE27" s="383">
        <v>0</v>
      </c>
      <c r="BF27" s="383"/>
      <c r="BG27" s="383" t="s">
        <v>703</v>
      </c>
      <c r="BH27" s="383"/>
      <c r="BI27" s="383" t="s">
        <v>703</v>
      </c>
      <c r="BJ27" s="383"/>
      <c r="BK27" s="383"/>
      <c r="BL27" s="391">
        <v>43707</v>
      </c>
      <c r="BM27" s="377"/>
      <c r="BN27" s="375"/>
      <c r="BO27" s="383"/>
      <c r="BP27" s="383" t="s">
        <v>704</v>
      </c>
      <c r="BQ27" s="383"/>
      <c r="BR27" s="377"/>
      <c r="BS27" s="394" t="s">
        <v>780</v>
      </c>
      <c r="BT27" s="375" t="s">
        <v>495</v>
      </c>
    </row>
    <row r="28" spans="1:72" customFormat="1" ht="13" customHeight="1" x14ac:dyDescent="0.15">
      <c r="A28" s="375">
        <v>3442</v>
      </c>
      <c r="B28" s="376">
        <v>43293</v>
      </c>
      <c r="C28" s="377" t="s">
        <v>699</v>
      </c>
      <c r="D28" s="375" t="s">
        <v>627</v>
      </c>
      <c r="E28" s="378">
        <v>43284</v>
      </c>
      <c r="F28" s="377" t="s">
        <v>700</v>
      </c>
      <c r="G28" s="375" t="s">
        <v>742</v>
      </c>
      <c r="H28" s="379">
        <v>99.545454545454533</v>
      </c>
      <c r="I28" s="380"/>
      <c r="J28" s="380"/>
      <c r="K28" s="381"/>
      <c r="L28" s="375"/>
      <c r="M28" s="375"/>
      <c r="N28" s="375"/>
      <c r="O28" s="375"/>
      <c r="P28" s="375"/>
      <c r="Q28" s="375"/>
      <c r="R28" s="375"/>
      <c r="S28" s="375"/>
      <c r="T28" s="375"/>
      <c r="U28" s="375"/>
      <c r="V28" s="375"/>
      <c r="W28" s="379">
        <v>2.2636363636363637</v>
      </c>
      <c r="X28" s="380"/>
      <c r="Y28" s="380"/>
      <c r="Z28" s="380"/>
      <c r="AA28" s="380"/>
      <c r="AB28" s="380"/>
      <c r="AC28" s="380"/>
      <c r="AD28" s="380"/>
      <c r="AE28" s="380"/>
      <c r="AF28" s="380"/>
      <c r="AG28" s="380"/>
      <c r="AH28" s="380"/>
      <c r="AI28" s="380"/>
      <c r="AJ28" s="380"/>
      <c r="AK28" s="380"/>
      <c r="AL28" s="380"/>
      <c r="AM28" s="380"/>
      <c r="AN28" s="380"/>
      <c r="AO28" s="383" t="s">
        <v>703</v>
      </c>
      <c r="AP28" s="383"/>
      <c r="AQ28" s="383"/>
      <c r="AR28" s="383"/>
      <c r="AS28" s="375"/>
      <c r="AT28" s="383">
        <v>0</v>
      </c>
      <c r="AU28" s="383">
        <v>0</v>
      </c>
      <c r="AV28" s="383">
        <v>0</v>
      </c>
      <c r="AW28" s="383">
        <v>0</v>
      </c>
      <c r="AX28" s="383">
        <v>0</v>
      </c>
      <c r="AY28" s="383">
        <v>0</v>
      </c>
      <c r="AZ28" s="383">
        <v>0</v>
      </c>
      <c r="BA28" s="383">
        <v>0</v>
      </c>
      <c r="BB28" s="383">
        <v>0</v>
      </c>
      <c r="BC28" s="383">
        <v>0</v>
      </c>
      <c r="BD28" s="383">
        <v>0</v>
      </c>
      <c r="BE28" s="383">
        <v>0</v>
      </c>
      <c r="BF28" s="383"/>
      <c r="BG28" s="383" t="s">
        <v>703</v>
      </c>
      <c r="BH28" s="383">
        <v>12</v>
      </c>
      <c r="BI28" s="383" t="s">
        <v>703</v>
      </c>
      <c r="BJ28" s="383"/>
      <c r="BK28" s="383"/>
      <c r="BL28" s="383"/>
      <c r="BM28" s="384" t="s">
        <v>743</v>
      </c>
      <c r="BN28" s="385" t="s">
        <v>633</v>
      </c>
      <c r="BO28" s="386">
        <v>75</v>
      </c>
      <c r="BP28" s="383" t="s">
        <v>704</v>
      </c>
      <c r="BQ28" s="383"/>
      <c r="BR28" s="377" t="s">
        <v>705</v>
      </c>
      <c r="BS28" s="395" t="s">
        <v>563</v>
      </c>
      <c r="BT28" s="375" t="s">
        <v>495</v>
      </c>
    </row>
    <row r="29" spans="1:72" customFormat="1" ht="13" customHeight="1" x14ac:dyDescent="0.15">
      <c r="A29" s="375">
        <v>545</v>
      </c>
      <c r="B29" s="376">
        <v>43293</v>
      </c>
      <c r="C29" s="377" t="s">
        <v>699</v>
      </c>
      <c r="D29" s="375" t="s">
        <v>627</v>
      </c>
      <c r="E29" s="378">
        <v>43281</v>
      </c>
      <c r="F29" s="377" t="s">
        <v>709</v>
      </c>
      <c r="G29" s="375" t="s">
        <v>748</v>
      </c>
      <c r="H29" s="379">
        <v>88.409090909090907</v>
      </c>
      <c r="I29" s="380"/>
      <c r="J29" s="380"/>
      <c r="K29" s="381"/>
      <c r="L29" s="375"/>
      <c r="M29" s="375"/>
      <c r="N29" s="375"/>
      <c r="O29" s="375"/>
      <c r="P29" s="375"/>
      <c r="Q29" s="375"/>
      <c r="R29" s="375"/>
      <c r="S29" s="375"/>
      <c r="T29" s="375"/>
      <c r="U29" s="375"/>
      <c r="V29" s="375"/>
      <c r="W29" s="379">
        <v>2.6545454545454543</v>
      </c>
      <c r="X29" s="380"/>
      <c r="Y29" s="380"/>
      <c r="Z29" s="380"/>
      <c r="AA29" s="380"/>
      <c r="AB29" s="380"/>
      <c r="AC29" s="380"/>
      <c r="AD29" s="380"/>
      <c r="AE29" s="380"/>
      <c r="AF29" s="380"/>
      <c r="AG29" s="380"/>
      <c r="AH29" s="380"/>
      <c r="AI29" s="380"/>
      <c r="AJ29" s="380"/>
      <c r="AK29" s="380"/>
      <c r="AL29" s="380"/>
      <c r="AM29" s="380"/>
      <c r="AN29" s="380"/>
      <c r="AO29" s="383" t="s">
        <v>703</v>
      </c>
      <c r="AP29" s="383"/>
      <c r="AQ29" s="383"/>
      <c r="AR29" s="383"/>
      <c r="AS29" s="375"/>
      <c r="AT29" s="383">
        <v>0</v>
      </c>
      <c r="AU29" s="383">
        <v>0</v>
      </c>
      <c r="AV29" s="383">
        <v>0</v>
      </c>
      <c r="AW29" s="383">
        <v>0</v>
      </c>
      <c r="AX29" s="383">
        <v>0</v>
      </c>
      <c r="AY29" s="383">
        <v>0</v>
      </c>
      <c r="AZ29" s="383">
        <v>0</v>
      </c>
      <c r="BA29" s="383">
        <v>0</v>
      </c>
      <c r="BB29" s="383">
        <v>0</v>
      </c>
      <c r="BC29" s="383">
        <v>0</v>
      </c>
      <c r="BD29" s="383">
        <v>0</v>
      </c>
      <c r="BE29" s="383">
        <v>0</v>
      </c>
      <c r="BF29" s="383"/>
      <c r="BG29" s="383" t="s">
        <v>703</v>
      </c>
      <c r="BH29" s="383">
        <v>12</v>
      </c>
      <c r="BI29" s="383" t="s">
        <v>703</v>
      </c>
      <c r="BJ29" s="383"/>
      <c r="BK29" s="383"/>
      <c r="BL29" s="383"/>
      <c r="BM29" s="377"/>
      <c r="BN29" s="375"/>
      <c r="BO29" s="389"/>
      <c r="BP29" s="383" t="s">
        <v>704</v>
      </c>
      <c r="BQ29" s="383"/>
      <c r="BR29" s="377"/>
      <c r="BS29" s="394" t="s">
        <v>781</v>
      </c>
      <c r="BT29" s="375" t="s">
        <v>572</v>
      </c>
    </row>
    <row r="30" spans="1:72" customFormat="1" ht="13" customHeight="1" x14ac:dyDescent="0.15">
      <c r="A30" s="375">
        <v>546</v>
      </c>
      <c r="B30" s="376">
        <v>43293</v>
      </c>
      <c r="C30" s="377" t="s">
        <v>699</v>
      </c>
      <c r="D30" s="375" t="s">
        <v>628</v>
      </c>
      <c r="E30" s="378">
        <v>43281</v>
      </c>
      <c r="F30" s="377" t="s">
        <v>709</v>
      </c>
      <c r="G30" s="375" t="s">
        <v>748</v>
      </c>
      <c r="H30" s="379">
        <v>59</v>
      </c>
      <c r="I30" s="380"/>
      <c r="J30" s="380"/>
      <c r="K30" s="381"/>
      <c r="L30" s="375"/>
      <c r="M30" s="375"/>
      <c r="N30" s="375"/>
      <c r="O30" s="375"/>
      <c r="P30" s="375"/>
      <c r="Q30" s="375"/>
      <c r="R30" s="375"/>
      <c r="S30" s="375"/>
      <c r="T30" s="375"/>
      <c r="U30" s="375"/>
      <c r="V30" s="375"/>
      <c r="W30" s="379">
        <v>4.1090909090909085</v>
      </c>
      <c r="X30" s="380"/>
      <c r="Y30" s="380"/>
      <c r="Z30" s="380"/>
      <c r="AA30" s="380"/>
      <c r="AB30" s="380"/>
      <c r="AC30" s="380"/>
      <c r="AD30" s="380"/>
      <c r="AE30" s="380"/>
      <c r="AF30" s="380"/>
      <c r="AG30" s="380"/>
      <c r="AH30" s="380"/>
      <c r="AI30" s="380"/>
      <c r="AJ30" s="380"/>
      <c r="AK30" s="380"/>
      <c r="AL30" s="380"/>
      <c r="AM30" s="380"/>
      <c r="AN30" s="380"/>
      <c r="AO30" s="383" t="s">
        <v>703</v>
      </c>
      <c r="AP30" s="383"/>
      <c r="AQ30" s="383"/>
      <c r="AR30" s="383"/>
      <c r="AS30" s="375"/>
      <c r="AT30" s="383">
        <v>0</v>
      </c>
      <c r="AU30" s="383">
        <v>0</v>
      </c>
      <c r="AV30" s="383">
        <v>0</v>
      </c>
      <c r="AW30" s="383">
        <v>0</v>
      </c>
      <c r="AX30" s="383">
        <v>0</v>
      </c>
      <c r="AY30" s="383">
        <v>0</v>
      </c>
      <c r="AZ30" s="383">
        <v>0</v>
      </c>
      <c r="BA30" s="383">
        <v>0</v>
      </c>
      <c r="BB30" s="383">
        <v>0</v>
      </c>
      <c r="BC30" s="383">
        <v>0</v>
      </c>
      <c r="BD30" s="383">
        <v>0</v>
      </c>
      <c r="BE30" s="383">
        <v>0</v>
      </c>
      <c r="BF30" s="383"/>
      <c r="BG30" s="383" t="s">
        <v>703</v>
      </c>
      <c r="BH30" s="383">
        <v>12</v>
      </c>
      <c r="BI30" s="383" t="s">
        <v>703</v>
      </c>
      <c r="BJ30" s="383"/>
      <c r="BK30" s="383"/>
      <c r="BL30" s="383"/>
      <c r="BM30" s="377"/>
      <c r="BN30" s="375"/>
      <c r="BO30" s="389"/>
      <c r="BP30" s="383" t="s">
        <v>704</v>
      </c>
      <c r="BQ30" s="383"/>
      <c r="BR30" s="377"/>
      <c r="BS30" s="394" t="s">
        <v>782</v>
      </c>
      <c r="BT30" s="375" t="s">
        <v>495</v>
      </c>
    </row>
    <row r="37" spans="4:4" x14ac:dyDescent="0.15">
      <c r="D37"/>
    </row>
    <row r="38" spans="4:4" x14ac:dyDescent="0.15">
      <c r="D38"/>
    </row>
    <row r="39" spans="4:4" x14ac:dyDescent="0.15">
      <c r="D39"/>
    </row>
    <row r="40" spans="4:4" x14ac:dyDescent="0.15">
      <c r="D40"/>
    </row>
    <row r="41" spans="4:4" x14ac:dyDescent="0.15">
      <c r="D41"/>
    </row>
    <row r="42" spans="4:4" x14ac:dyDescent="0.15">
      <c r="D42"/>
    </row>
    <row r="43" spans="4:4" x14ac:dyDescent="0.15">
      <c r="D43"/>
    </row>
    <row r="44" spans="4:4" x14ac:dyDescent="0.15">
      <c r="D44"/>
    </row>
    <row r="45" spans="4:4" x14ac:dyDescent="0.15">
      <c r="D45"/>
    </row>
    <row r="46" spans="4:4" x14ac:dyDescent="0.15">
      <c r="D46"/>
    </row>
    <row r="47" spans="4:4" x14ac:dyDescent="0.15">
      <c r="D47"/>
    </row>
    <row r="48" spans="4:4" x14ac:dyDescent="0.15">
      <c r="D48"/>
    </row>
  </sheetData>
  <sheetProtection algorithmName="SHA-512" hashValue="di8eLw9Zvg3chGa2GyVo+XpKi/ChN8ETzJ4W0bcXcJA66Yp2LEmNQZYJQnp6EP6zl34J/8AVOOcJuu8KW48dOA==" saltValue="QqoJ+uIOvzWy1R3uU+eN+g==" spinCount="100000" sheet="1" objects="1" scenarios="1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4FD3F-E49B-BC4E-8EB9-8148140BBD1A}">
  <sheetPr codeName="Sheet33"/>
  <dimension ref="A1:BU48"/>
  <sheetViews>
    <sheetView topLeftCell="F1" zoomScaleNormal="120" workbookViewId="0">
      <selection activeCell="K20" sqref="K20:N21"/>
    </sheetView>
  </sheetViews>
  <sheetFormatPr baseColWidth="10" defaultRowHeight="13" x14ac:dyDescent="0.15"/>
  <cols>
    <col min="1" max="1" width="7.1640625" style="233" customWidth="1"/>
    <col min="2" max="2" width="10.83203125" style="233"/>
    <col min="3" max="3" width="6.33203125" style="233" customWidth="1"/>
    <col min="4" max="4" width="30.5" style="233" bestFit="1" customWidth="1"/>
    <col min="5" max="5" width="10.83203125" style="233"/>
    <col min="6" max="6" width="16.1640625" style="233" customWidth="1"/>
    <col min="7" max="7" width="16.5" style="233" customWidth="1"/>
    <col min="8" max="64" width="10.83203125" style="233"/>
    <col min="65" max="65" width="50.6640625" style="233" customWidth="1"/>
    <col min="66" max="66" width="12.1640625" style="233" customWidth="1"/>
    <col min="67" max="67" width="10.83203125" style="233" customWidth="1"/>
    <col min="68" max="69" width="10.83203125" style="233"/>
    <col min="70" max="70" width="20.5" style="233" customWidth="1"/>
    <col min="71" max="71" width="88.1640625" style="233" customWidth="1"/>
    <col min="72" max="16384" width="10.83203125" style="233"/>
  </cols>
  <sheetData>
    <row r="1" spans="1:73" ht="70" x14ac:dyDescent="0.15">
      <c r="A1" s="208" t="s">
        <v>209</v>
      </c>
      <c r="B1" s="208" t="s">
        <v>366</v>
      </c>
      <c r="C1" s="209" t="s">
        <v>257</v>
      </c>
      <c r="D1" s="210" t="s">
        <v>258</v>
      </c>
      <c r="E1" s="208" t="s">
        <v>259</v>
      </c>
      <c r="F1" s="209" t="s">
        <v>267</v>
      </c>
      <c r="G1" s="210" t="s">
        <v>260</v>
      </c>
      <c r="H1" s="211" t="s">
        <v>268</v>
      </c>
      <c r="I1" s="212" t="s">
        <v>647</v>
      </c>
      <c r="J1" s="213" t="s">
        <v>648</v>
      </c>
      <c r="K1" s="214" t="s">
        <v>261</v>
      </c>
      <c r="L1" s="214" t="s">
        <v>262</v>
      </c>
      <c r="M1" s="214" t="s">
        <v>263</v>
      </c>
      <c r="N1" s="214" t="s">
        <v>264</v>
      </c>
      <c r="O1" s="214" t="s">
        <v>265</v>
      </c>
      <c r="P1" s="215" t="s">
        <v>266</v>
      </c>
      <c r="Q1" s="216" t="s">
        <v>649</v>
      </c>
      <c r="R1" s="216" t="s">
        <v>650</v>
      </c>
      <c r="S1" s="216" t="s">
        <v>651</v>
      </c>
      <c r="T1" s="216" t="s">
        <v>652</v>
      </c>
      <c r="U1" s="216" t="s">
        <v>653</v>
      </c>
      <c r="V1" s="217" t="s">
        <v>654</v>
      </c>
      <c r="W1" s="218" t="s">
        <v>655</v>
      </c>
      <c r="X1" s="218" t="s">
        <v>317</v>
      </c>
      <c r="Y1" s="218" t="s">
        <v>318</v>
      </c>
      <c r="Z1" s="218" t="s">
        <v>319</v>
      </c>
      <c r="AA1" s="218" t="s">
        <v>320</v>
      </c>
      <c r="AB1" s="219" t="s">
        <v>321</v>
      </c>
      <c r="AC1" s="220" t="s">
        <v>322</v>
      </c>
      <c r="AD1" s="220" t="s">
        <v>323</v>
      </c>
      <c r="AE1" s="220" t="s">
        <v>324</v>
      </c>
      <c r="AF1" s="220" t="s">
        <v>428</v>
      </c>
      <c r="AG1" s="220" t="s">
        <v>429</v>
      </c>
      <c r="AH1" s="221" t="s">
        <v>430</v>
      </c>
      <c r="AI1" s="222" t="s">
        <v>431</v>
      </c>
      <c r="AJ1" s="222" t="s">
        <v>331</v>
      </c>
      <c r="AK1" s="222" t="s">
        <v>332</v>
      </c>
      <c r="AL1" s="222" t="s">
        <v>333</v>
      </c>
      <c r="AM1" s="222" t="s">
        <v>334</v>
      </c>
      <c r="AN1" s="223" t="s">
        <v>335</v>
      </c>
      <c r="AO1" s="224" t="s">
        <v>336</v>
      </c>
      <c r="AP1" s="224" t="s">
        <v>337</v>
      </c>
      <c r="AQ1" s="224" t="s">
        <v>338</v>
      </c>
      <c r="AR1" s="225" t="s">
        <v>229</v>
      </c>
      <c r="AS1" s="226" t="s">
        <v>656</v>
      </c>
      <c r="AT1" s="227" t="s">
        <v>230</v>
      </c>
      <c r="AU1" s="228" t="s">
        <v>231</v>
      </c>
      <c r="AV1" s="227" t="s">
        <v>232</v>
      </c>
      <c r="AW1" s="218" t="s">
        <v>340</v>
      </c>
      <c r="AX1" s="229" t="s">
        <v>440</v>
      </c>
      <c r="AY1" s="218" t="s">
        <v>441</v>
      </c>
      <c r="AZ1" s="229" t="s">
        <v>442</v>
      </c>
      <c r="BA1" s="219" t="s">
        <v>443</v>
      </c>
      <c r="BB1" s="227" t="s">
        <v>549</v>
      </c>
      <c r="BC1" s="230" t="s">
        <v>550</v>
      </c>
      <c r="BD1" s="229" t="s">
        <v>444</v>
      </c>
      <c r="BE1" s="219" t="s">
        <v>445</v>
      </c>
      <c r="BF1" s="208" t="s">
        <v>446</v>
      </c>
      <c r="BG1" s="231" t="s">
        <v>447</v>
      </c>
      <c r="BH1" s="232" t="s">
        <v>249</v>
      </c>
      <c r="BI1" s="231" t="s">
        <v>250</v>
      </c>
      <c r="BJ1" s="231" t="s">
        <v>551</v>
      </c>
      <c r="BK1" s="231" t="s">
        <v>552</v>
      </c>
      <c r="BL1" s="231" t="s">
        <v>553</v>
      </c>
      <c r="BM1" s="208" t="s">
        <v>251</v>
      </c>
      <c r="BN1" s="209" t="s">
        <v>252</v>
      </c>
      <c r="BO1" s="231" t="s">
        <v>353</v>
      </c>
      <c r="BP1" s="231" t="s">
        <v>354</v>
      </c>
      <c r="BQ1" s="231" t="s">
        <v>657</v>
      </c>
      <c r="BR1" s="209" t="s">
        <v>355</v>
      </c>
      <c r="BS1" s="231" t="s">
        <v>356</v>
      </c>
      <c r="BT1" s="208" t="s">
        <v>357</v>
      </c>
    </row>
    <row r="2" spans="1:73" customFormat="1" ht="13" customHeight="1" x14ac:dyDescent="0.15">
      <c r="A2" s="375">
        <v>3077</v>
      </c>
      <c r="B2" s="376">
        <v>42931</v>
      </c>
      <c r="C2" s="377" t="s">
        <v>699</v>
      </c>
      <c r="D2" s="375" t="s">
        <v>608</v>
      </c>
      <c r="E2" s="378">
        <v>42928</v>
      </c>
      <c r="F2" s="377" t="s">
        <v>700</v>
      </c>
      <c r="G2" s="375" t="s">
        <v>701</v>
      </c>
      <c r="H2" s="379">
        <v>56.590909090909086</v>
      </c>
      <c r="I2" s="380"/>
      <c r="J2" s="380"/>
      <c r="K2" s="381" t="s">
        <v>702</v>
      </c>
      <c r="L2" s="382">
        <v>1200</v>
      </c>
      <c r="M2" s="382">
        <v>1200</v>
      </c>
      <c r="N2" s="382">
        <v>3000</v>
      </c>
      <c r="O2" s="382">
        <v>160000</v>
      </c>
      <c r="P2" s="375">
        <v>658000</v>
      </c>
      <c r="Q2" s="375"/>
      <c r="R2" s="375"/>
      <c r="S2" s="375"/>
      <c r="T2" s="375"/>
      <c r="U2" s="375"/>
      <c r="V2" s="375"/>
      <c r="W2" s="379">
        <v>2.709090909090909</v>
      </c>
      <c r="X2" s="379">
        <v>2.3636363636363633</v>
      </c>
      <c r="Y2" s="379">
        <v>2.2545454545454544</v>
      </c>
      <c r="Z2" s="379">
        <v>2.1818181818181817</v>
      </c>
      <c r="AA2" s="379">
        <v>2.0181818181818181</v>
      </c>
      <c r="AB2" s="379">
        <v>1.8181818181818181</v>
      </c>
      <c r="AC2" s="380"/>
      <c r="AD2" s="380"/>
      <c r="AE2" s="380"/>
      <c r="AF2" s="380"/>
      <c r="AG2" s="380"/>
      <c r="AH2" s="380"/>
      <c r="AI2" s="380"/>
      <c r="AJ2" s="380"/>
      <c r="AK2" s="380"/>
      <c r="AL2" s="380"/>
      <c r="AM2" s="380"/>
      <c r="AN2" s="380"/>
      <c r="AO2" s="383" t="s">
        <v>703</v>
      </c>
      <c r="AP2" s="383"/>
      <c r="AQ2" s="383"/>
      <c r="AR2" s="383"/>
      <c r="AS2" s="375"/>
      <c r="AT2" s="383">
        <v>0</v>
      </c>
      <c r="AU2" s="383">
        <v>0</v>
      </c>
      <c r="AV2" s="383">
        <v>0</v>
      </c>
      <c r="AW2" s="383">
        <v>0</v>
      </c>
      <c r="AX2" s="383">
        <v>0</v>
      </c>
      <c r="AY2" s="383">
        <v>0</v>
      </c>
      <c r="AZ2" s="383">
        <v>0</v>
      </c>
      <c r="BA2" s="383">
        <v>0</v>
      </c>
      <c r="BB2" s="383">
        <v>0</v>
      </c>
      <c r="BC2" s="383">
        <v>0</v>
      </c>
      <c r="BD2" s="383">
        <v>0</v>
      </c>
      <c r="BE2" s="383">
        <v>0</v>
      </c>
      <c r="BF2" s="383"/>
      <c r="BG2" s="383" t="s">
        <v>703</v>
      </c>
      <c r="BH2" s="383">
        <v>12</v>
      </c>
      <c r="BI2" s="383" t="s">
        <v>703</v>
      </c>
      <c r="BJ2" s="383"/>
      <c r="BK2" s="383">
        <v>12</v>
      </c>
      <c r="BL2" s="383"/>
      <c r="BM2" s="384"/>
      <c r="BN2" s="385"/>
      <c r="BO2" s="386"/>
      <c r="BP2" s="383" t="s">
        <v>704</v>
      </c>
      <c r="BQ2" s="383"/>
      <c r="BR2" s="377" t="s">
        <v>705</v>
      </c>
      <c r="BS2" s="387" t="s">
        <v>706</v>
      </c>
      <c r="BT2" s="375" t="s">
        <v>505</v>
      </c>
    </row>
    <row r="3" spans="1:73" customFormat="1" ht="13" customHeight="1" x14ac:dyDescent="0.15">
      <c r="A3" s="375">
        <v>2558</v>
      </c>
      <c r="B3" s="376">
        <v>42932</v>
      </c>
      <c r="C3" s="388" t="s">
        <v>565</v>
      </c>
      <c r="D3" s="375" t="s">
        <v>608</v>
      </c>
      <c r="E3" s="378">
        <v>42916</v>
      </c>
      <c r="F3" s="377" t="s">
        <v>641</v>
      </c>
      <c r="G3" s="375" t="s">
        <v>665</v>
      </c>
      <c r="H3" s="379">
        <v>42.5</v>
      </c>
      <c r="I3" s="380"/>
      <c r="J3" s="380"/>
      <c r="K3" s="381" t="s">
        <v>702</v>
      </c>
      <c r="L3" s="382">
        <v>1200</v>
      </c>
      <c r="M3" s="382">
        <v>1200</v>
      </c>
      <c r="N3" s="375">
        <v>3000</v>
      </c>
      <c r="O3" s="375">
        <v>160000</v>
      </c>
      <c r="P3" s="375">
        <v>658000</v>
      </c>
      <c r="Q3" s="375"/>
      <c r="R3" s="375"/>
      <c r="S3" s="375"/>
      <c r="T3" s="375"/>
      <c r="U3" s="375"/>
      <c r="V3" s="375"/>
      <c r="W3" s="379">
        <v>2.7727272727272725</v>
      </c>
      <c r="X3" s="379">
        <v>1.8272727272727269</v>
      </c>
      <c r="Y3" s="379">
        <v>1.718181818181818</v>
      </c>
      <c r="Z3" s="379">
        <v>1.6909090909090909</v>
      </c>
      <c r="AA3" s="379">
        <v>1.6181818181818182</v>
      </c>
      <c r="AB3" s="379">
        <v>1.3363636363636362</v>
      </c>
      <c r="AC3" s="380"/>
      <c r="AD3" s="380"/>
      <c r="AE3" s="380"/>
      <c r="AF3" s="380"/>
      <c r="AG3" s="380"/>
      <c r="AH3" s="380"/>
      <c r="AI3" s="380"/>
      <c r="AJ3" s="380"/>
      <c r="AK3" s="380"/>
      <c r="AL3" s="380"/>
      <c r="AM3" s="380"/>
      <c r="AN3" s="380"/>
      <c r="AO3" s="383" t="s">
        <v>569</v>
      </c>
      <c r="AP3" s="383"/>
      <c r="AQ3" s="383"/>
      <c r="AR3" s="383"/>
      <c r="AS3" s="375"/>
      <c r="AT3" s="383">
        <v>0</v>
      </c>
      <c r="AU3" s="383">
        <v>0</v>
      </c>
      <c r="AV3" s="383">
        <v>0</v>
      </c>
      <c r="AW3" s="383">
        <v>0</v>
      </c>
      <c r="AX3" s="383">
        <v>0</v>
      </c>
      <c r="AY3" s="383">
        <v>0</v>
      </c>
      <c r="AZ3" s="383">
        <v>0</v>
      </c>
      <c r="BA3" s="383">
        <v>0</v>
      </c>
      <c r="BB3" s="383">
        <v>0</v>
      </c>
      <c r="BC3" s="383">
        <v>0</v>
      </c>
      <c r="BD3" s="383">
        <v>0</v>
      </c>
      <c r="BE3" s="383">
        <v>0</v>
      </c>
      <c r="BF3" s="383"/>
      <c r="BG3" s="383" t="s">
        <v>703</v>
      </c>
      <c r="BH3" s="383"/>
      <c r="BI3" s="383" t="s">
        <v>703</v>
      </c>
      <c r="BJ3" s="383"/>
      <c r="BK3" s="383"/>
      <c r="BL3" s="383"/>
      <c r="BM3" s="377"/>
      <c r="BN3" s="375"/>
      <c r="BO3" s="383"/>
      <c r="BP3" s="383" t="s">
        <v>579</v>
      </c>
      <c r="BQ3" s="383"/>
      <c r="BR3" s="377"/>
      <c r="BS3" s="387" t="s">
        <v>707</v>
      </c>
      <c r="BT3" s="375" t="s">
        <v>495</v>
      </c>
    </row>
    <row r="4" spans="1:73" customFormat="1" ht="13" customHeight="1" x14ac:dyDescent="0.15">
      <c r="A4" s="375">
        <v>2106</v>
      </c>
      <c r="B4" s="376">
        <v>42932</v>
      </c>
      <c r="C4" s="377" t="s">
        <v>699</v>
      </c>
      <c r="D4" s="375" t="s">
        <v>608</v>
      </c>
      <c r="E4" s="378">
        <v>42916</v>
      </c>
      <c r="F4" s="377" t="s">
        <v>708</v>
      </c>
      <c r="G4" s="375" t="s">
        <v>615</v>
      </c>
      <c r="H4" s="379">
        <v>60.399999999999991</v>
      </c>
      <c r="I4" s="380"/>
      <c r="J4" s="380"/>
      <c r="K4" s="381" t="s">
        <v>702</v>
      </c>
      <c r="L4" s="382">
        <v>1242.72</v>
      </c>
      <c r="M4" s="382">
        <v>1223.04</v>
      </c>
      <c r="N4" s="382">
        <v>2958.9</v>
      </c>
      <c r="O4" s="382">
        <v>159287.64000000001</v>
      </c>
      <c r="P4" s="382">
        <v>657863.04</v>
      </c>
      <c r="Q4" s="382"/>
      <c r="R4" s="382"/>
      <c r="S4" s="382"/>
      <c r="T4" s="382"/>
      <c r="U4" s="382"/>
      <c r="V4" s="382"/>
      <c r="W4" s="379">
        <v>3.7818181818181817</v>
      </c>
      <c r="X4" s="379">
        <v>2.6363636363636362</v>
      </c>
      <c r="Y4" s="379">
        <v>2.5181818181818181</v>
      </c>
      <c r="Z4" s="379">
        <v>2.418181818181818</v>
      </c>
      <c r="AA4" s="379">
        <v>2.3454545454545452</v>
      </c>
      <c r="AB4" s="379">
        <v>2.0818181818181816</v>
      </c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3" t="s">
        <v>703</v>
      </c>
      <c r="AP4" s="375"/>
      <c r="AQ4" s="375"/>
      <c r="AR4" s="375"/>
      <c r="AS4" s="375"/>
      <c r="AT4" s="383">
        <v>16</v>
      </c>
      <c r="AU4" s="383">
        <v>0</v>
      </c>
      <c r="AV4" s="383">
        <v>0</v>
      </c>
      <c r="AW4" s="383">
        <v>0</v>
      </c>
      <c r="AX4" s="383">
        <v>0</v>
      </c>
      <c r="AY4" s="383">
        <v>0</v>
      </c>
      <c r="AZ4" s="383">
        <v>0</v>
      </c>
      <c r="BA4" s="383">
        <v>0</v>
      </c>
      <c r="BB4" s="383">
        <v>0</v>
      </c>
      <c r="BC4" s="383">
        <v>0</v>
      </c>
      <c r="BD4" s="383">
        <v>0</v>
      </c>
      <c r="BE4" s="383">
        <v>0</v>
      </c>
      <c r="BF4" s="383"/>
      <c r="BG4" s="383" t="s">
        <v>703</v>
      </c>
      <c r="BH4" s="383">
        <v>12</v>
      </c>
      <c r="BI4" s="383" t="s">
        <v>703</v>
      </c>
      <c r="BJ4" s="383"/>
      <c r="BK4" s="383">
        <v>12</v>
      </c>
      <c r="BL4" s="383"/>
      <c r="BM4" s="377"/>
      <c r="BN4" s="375"/>
      <c r="BO4" s="383"/>
      <c r="BP4" s="383" t="s">
        <v>704</v>
      </c>
      <c r="BQ4" s="383"/>
      <c r="BR4" s="377"/>
      <c r="BS4" s="275" t="s">
        <v>667</v>
      </c>
      <c r="BT4" s="375" t="s">
        <v>495</v>
      </c>
    </row>
    <row r="5" spans="1:73" customFormat="1" ht="13" customHeight="1" x14ac:dyDescent="0.15">
      <c r="A5" s="375">
        <v>2836</v>
      </c>
      <c r="B5" s="376">
        <v>42932</v>
      </c>
      <c r="C5" s="377" t="s">
        <v>699</v>
      </c>
      <c r="D5" s="375" t="s">
        <v>608</v>
      </c>
      <c r="E5" s="378">
        <v>42916</v>
      </c>
      <c r="F5" s="377" t="s">
        <v>709</v>
      </c>
      <c r="G5" s="375" t="s">
        <v>710</v>
      </c>
      <c r="H5" s="379">
        <v>55.845454545454544</v>
      </c>
      <c r="I5" s="380"/>
      <c r="J5" s="380"/>
      <c r="K5" s="381" t="s">
        <v>702</v>
      </c>
      <c r="L5" s="382">
        <v>1242</v>
      </c>
      <c r="M5" s="382">
        <v>163440</v>
      </c>
      <c r="N5" s="382"/>
      <c r="O5" s="382"/>
      <c r="P5" s="382"/>
      <c r="Q5" s="382"/>
      <c r="R5" s="382"/>
      <c r="S5" s="382"/>
      <c r="T5" s="382"/>
      <c r="U5" s="382"/>
      <c r="V5" s="382"/>
      <c r="W5" s="379">
        <v>3.3818181818181818</v>
      </c>
      <c r="X5" s="379">
        <v>2.2272727272727271</v>
      </c>
      <c r="Y5" s="379">
        <v>1.9818181818181817</v>
      </c>
      <c r="Z5" s="380"/>
      <c r="AA5" s="380"/>
      <c r="AB5" s="380"/>
      <c r="AC5" s="380"/>
      <c r="AD5" s="380"/>
      <c r="AE5" s="380"/>
      <c r="AF5" s="380"/>
      <c r="AG5" s="380"/>
      <c r="AH5" s="380"/>
      <c r="AI5" s="380"/>
      <c r="AJ5" s="380"/>
      <c r="AK5" s="380"/>
      <c r="AL5" s="380"/>
      <c r="AM5" s="380"/>
      <c r="AN5" s="380"/>
      <c r="AO5" s="383" t="s">
        <v>703</v>
      </c>
      <c r="AP5" s="383"/>
      <c r="AQ5" s="383"/>
      <c r="AR5" s="383"/>
      <c r="AS5" s="375"/>
      <c r="AT5" s="383">
        <v>0</v>
      </c>
      <c r="AU5" s="383">
        <v>0</v>
      </c>
      <c r="AV5" s="383">
        <v>0</v>
      </c>
      <c r="AW5" s="383">
        <v>0</v>
      </c>
      <c r="AX5" s="383">
        <v>0</v>
      </c>
      <c r="AY5" s="383">
        <v>0</v>
      </c>
      <c r="AZ5" s="383">
        <v>0</v>
      </c>
      <c r="BA5" s="383">
        <v>0</v>
      </c>
      <c r="BB5" s="383">
        <v>0</v>
      </c>
      <c r="BC5" s="383">
        <v>0</v>
      </c>
      <c r="BD5" s="383">
        <v>0</v>
      </c>
      <c r="BE5" s="383">
        <v>0</v>
      </c>
      <c r="BF5" s="383"/>
      <c r="BG5" s="383" t="s">
        <v>703</v>
      </c>
      <c r="BH5" s="383">
        <v>12</v>
      </c>
      <c r="BI5" s="383" t="s">
        <v>703</v>
      </c>
      <c r="BJ5" s="383"/>
      <c r="BK5" s="383">
        <v>12</v>
      </c>
      <c r="BL5" s="383"/>
      <c r="BM5" s="377"/>
      <c r="BN5" s="375"/>
      <c r="BO5" s="389"/>
      <c r="BP5" s="383" t="s">
        <v>704</v>
      </c>
      <c r="BQ5" s="383"/>
      <c r="BR5" s="377"/>
      <c r="BS5" s="387" t="s">
        <v>671</v>
      </c>
      <c r="BT5" s="375" t="s">
        <v>495</v>
      </c>
    </row>
    <row r="6" spans="1:73" customFormat="1" ht="13" customHeight="1" x14ac:dyDescent="0.15">
      <c r="A6" s="375">
        <v>2357</v>
      </c>
      <c r="B6" s="376">
        <v>42932</v>
      </c>
      <c r="C6" s="377" t="s">
        <v>485</v>
      </c>
      <c r="D6" s="375" t="s">
        <v>608</v>
      </c>
      <c r="E6" s="390">
        <v>42916</v>
      </c>
      <c r="F6" s="377" t="s">
        <v>521</v>
      </c>
      <c r="G6" s="375" t="s">
        <v>672</v>
      </c>
      <c r="H6" s="379">
        <v>59.990909090909085</v>
      </c>
      <c r="I6" s="380"/>
      <c r="J6" s="380"/>
      <c r="K6" s="381" t="s">
        <v>500</v>
      </c>
      <c r="L6" s="382">
        <v>1242</v>
      </c>
      <c r="M6" s="382">
        <v>1222</v>
      </c>
      <c r="N6" s="382">
        <v>2958</v>
      </c>
      <c r="O6" s="382">
        <v>159287</v>
      </c>
      <c r="P6" s="382">
        <v>657863</v>
      </c>
      <c r="Q6" s="382"/>
      <c r="R6" s="382"/>
      <c r="S6" s="382"/>
      <c r="T6" s="382"/>
      <c r="U6" s="382"/>
      <c r="V6" s="382"/>
      <c r="W6" s="379">
        <v>2.9909090909090907</v>
      </c>
      <c r="X6" s="379">
        <v>2.3818181818181818</v>
      </c>
      <c r="Y6" s="379">
        <v>2.1818181818181817</v>
      </c>
      <c r="Z6" s="379">
        <v>1.9818181818181817</v>
      </c>
      <c r="AA6" s="379">
        <v>1.9545454545454544</v>
      </c>
      <c r="AB6" s="379">
        <v>1.8818181818181816</v>
      </c>
      <c r="AC6" s="380"/>
      <c r="AD6" s="380"/>
      <c r="AE6" s="380"/>
      <c r="AF6" s="380"/>
      <c r="AG6" s="380"/>
      <c r="AH6" s="380"/>
      <c r="AI6" s="380"/>
      <c r="AJ6" s="380"/>
      <c r="AK6" s="380"/>
      <c r="AL6" s="380"/>
      <c r="AM6" s="380"/>
      <c r="AN6" s="380"/>
      <c r="AO6" s="383" t="s">
        <v>489</v>
      </c>
      <c r="AP6" s="375"/>
      <c r="AQ6" s="375"/>
      <c r="AR6" s="375"/>
      <c r="AS6" s="375"/>
      <c r="AT6" s="383">
        <v>0</v>
      </c>
      <c r="AU6" s="383">
        <v>0</v>
      </c>
      <c r="AV6" s="383">
        <v>0</v>
      </c>
      <c r="AW6" s="383">
        <v>0</v>
      </c>
      <c r="AX6" s="383">
        <v>0</v>
      </c>
      <c r="AY6" s="383">
        <v>0</v>
      </c>
      <c r="AZ6" s="383">
        <v>0</v>
      </c>
      <c r="BA6" s="383">
        <v>0</v>
      </c>
      <c r="BB6" s="383">
        <v>0</v>
      </c>
      <c r="BC6" s="383">
        <v>0</v>
      </c>
      <c r="BD6" s="383">
        <v>0</v>
      </c>
      <c r="BE6" s="383">
        <v>0</v>
      </c>
      <c r="BF6" s="383"/>
      <c r="BG6" s="383" t="s">
        <v>489</v>
      </c>
      <c r="BH6" s="383"/>
      <c r="BI6" s="383" t="s">
        <v>489</v>
      </c>
      <c r="BJ6" s="383"/>
      <c r="BK6" s="383"/>
      <c r="BL6" s="391">
        <v>43464</v>
      </c>
      <c r="BM6" s="377"/>
      <c r="BN6" s="375"/>
      <c r="BO6" s="383"/>
      <c r="BP6" s="383" t="s">
        <v>493</v>
      </c>
      <c r="BQ6" s="383"/>
      <c r="BR6" s="377"/>
      <c r="BS6" s="392" t="s">
        <v>673</v>
      </c>
      <c r="BT6" s="375" t="s">
        <v>495</v>
      </c>
    </row>
    <row r="7" spans="1:73" customFormat="1" ht="13" customHeight="1" x14ac:dyDescent="0.15">
      <c r="A7" s="375">
        <v>2687</v>
      </c>
      <c r="B7" s="376">
        <v>42932</v>
      </c>
      <c r="C7" s="388" t="s">
        <v>565</v>
      </c>
      <c r="D7" s="375" t="s">
        <v>608</v>
      </c>
      <c r="E7" s="390">
        <v>42916</v>
      </c>
      <c r="F7" s="377" t="s">
        <v>617</v>
      </c>
      <c r="G7" s="375" t="s">
        <v>678</v>
      </c>
      <c r="H7" s="379">
        <v>52.999999999999993</v>
      </c>
      <c r="I7" s="380"/>
      <c r="J7" s="380"/>
      <c r="K7" s="381" t="s">
        <v>500</v>
      </c>
      <c r="L7" s="375">
        <v>1240</v>
      </c>
      <c r="M7" s="375">
        <v>1220</v>
      </c>
      <c r="N7" s="375">
        <v>2960</v>
      </c>
      <c r="O7" s="375">
        <v>159300</v>
      </c>
      <c r="P7" s="375">
        <v>657900</v>
      </c>
      <c r="Q7" s="375"/>
      <c r="R7" s="375"/>
      <c r="S7" s="375"/>
      <c r="T7" s="375"/>
      <c r="U7" s="375"/>
      <c r="V7" s="375"/>
      <c r="W7" s="379">
        <v>3.4090909090909087</v>
      </c>
      <c r="X7" s="379">
        <v>2.2727272727272725</v>
      </c>
      <c r="Y7" s="379">
        <v>2.1</v>
      </c>
      <c r="Z7" s="379">
        <v>2.0818181818181816</v>
      </c>
      <c r="AA7" s="379">
        <v>1.9818181818181817</v>
      </c>
      <c r="AB7" s="379">
        <v>1.1272727272727272</v>
      </c>
      <c r="AC7" s="380"/>
      <c r="AD7" s="380"/>
      <c r="AE7" s="380"/>
      <c r="AF7" s="380"/>
      <c r="AG7" s="380"/>
      <c r="AH7" s="380"/>
      <c r="AI7" s="380"/>
      <c r="AJ7" s="380"/>
      <c r="AK7" s="380"/>
      <c r="AL7" s="380"/>
      <c r="AM7" s="380"/>
      <c r="AN7" s="380"/>
      <c r="AO7" s="383" t="s">
        <v>569</v>
      </c>
      <c r="AP7" s="383"/>
      <c r="AQ7" s="383"/>
      <c r="AR7" s="383"/>
      <c r="AS7" s="375"/>
      <c r="AT7" s="383">
        <v>17</v>
      </c>
      <c r="AU7" s="383">
        <v>0</v>
      </c>
      <c r="AV7" s="383">
        <v>0</v>
      </c>
      <c r="AW7" s="383">
        <v>0</v>
      </c>
      <c r="AX7" s="383">
        <v>0</v>
      </c>
      <c r="AY7" s="383">
        <v>0</v>
      </c>
      <c r="AZ7" s="383">
        <v>0</v>
      </c>
      <c r="BA7" s="383">
        <v>0</v>
      </c>
      <c r="BB7" s="383">
        <v>0</v>
      </c>
      <c r="BC7" s="383">
        <v>0</v>
      </c>
      <c r="BD7" s="383">
        <v>0</v>
      </c>
      <c r="BE7" s="383">
        <v>0</v>
      </c>
      <c r="BF7" s="383"/>
      <c r="BG7" s="383" t="s">
        <v>569</v>
      </c>
      <c r="BH7" s="383"/>
      <c r="BI7" s="383" t="s">
        <v>489</v>
      </c>
      <c r="BJ7" s="383"/>
      <c r="BK7" s="383"/>
      <c r="BL7" s="383"/>
      <c r="BM7" s="377"/>
      <c r="BN7" s="375"/>
      <c r="BO7" s="383"/>
      <c r="BP7" s="383" t="s">
        <v>493</v>
      </c>
      <c r="BQ7" s="383"/>
      <c r="BR7" s="377"/>
      <c r="BS7" s="275" t="s">
        <v>711</v>
      </c>
      <c r="BT7" s="375" t="s">
        <v>495</v>
      </c>
    </row>
    <row r="8" spans="1:73" customFormat="1" ht="13" customHeight="1" x14ac:dyDescent="0.15">
      <c r="A8" s="375">
        <v>3115</v>
      </c>
      <c r="B8" s="376">
        <v>42932</v>
      </c>
      <c r="C8" s="377" t="s">
        <v>699</v>
      </c>
      <c r="D8" s="375" t="s">
        <v>608</v>
      </c>
      <c r="E8" s="378">
        <v>42896</v>
      </c>
      <c r="F8" s="377" t="s">
        <v>680</v>
      </c>
      <c r="G8" s="375" t="s">
        <v>712</v>
      </c>
      <c r="H8" s="379">
        <v>46</v>
      </c>
      <c r="I8" s="380"/>
      <c r="J8" s="380"/>
      <c r="K8" s="381" t="s">
        <v>702</v>
      </c>
      <c r="L8" s="382">
        <v>1250</v>
      </c>
      <c r="M8" s="382"/>
      <c r="N8" s="382"/>
      <c r="O8" s="382"/>
      <c r="P8" s="382"/>
      <c r="Q8" s="382"/>
      <c r="R8" s="382"/>
      <c r="S8" s="382"/>
      <c r="T8" s="382"/>
      <c r="U8" s="382"/>
      <c r="V8" s="382"/>
      <c r="W8" s="379">
        <v>2.8</v>
      </c>
      <c r="X8" s="379">
        <v>1.8999999999999997</v>
      </c>
      <c r="Y8" s="380"/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0"/>
      <c r="AK8" s="380"/>
      <c r="AL8" s="380"/>
      <c r="AM8" s="380"/>
      <c r="AN8" s="380"/>
      <c r="AO8" s="383" t="s">
        <v>703</v>
      </c>
      <c r="AP8" s="375"/>
      <c r="AQ8" s="375"/>
      <c r="AR8" s="375"/>
      <c r="AS8" s="375"/>
      <c r="AT8" s="383">
        <v>0</v>
      </c>
      <c r="AU8" s="383">
        <v>0</v>
      </c>
      <c r="AV8" s="383">
        <v>7</v>
      </c>
      <c r="AW8" s="383">
        <v>0</v>
      </c>
      <c r="AX8" s="383">
        <v>0</v>
      </c>
      <c r="AY8" s="383">
        <v>0</v>
      </c>
      <c r="AZ8" s="383">
        <v>0</v>
      </c>
      <c r="BA8" s="383">
        <v>0</v>
      </c>
      <c r="BB8" s="383">
        <v>0</v>
      </c>
      <c r="BC8" s="383">
        <v>0</v>
      </c>
      <c r="BD8" s="383">
        <v>0</v>
      </c>
      <c r="BE8" s="383">
        <v>0</v>
      </c>
      <c r="BF8" s="383"/>
      <c r="BG8" s="383" t="s">
        <v>703</v>
      </c>
      <c r="BH8" s="383"/>
      <c r="BI8" s="383" t="s">
        <v>703</v>
      </c>
      <c r="BJ8" s="383"/>
      <c r="BK8" s="383"/>
      <c r="BL8" s="383"/>
      <c r="BM8" s="377"/>
      <c r="BN8" s="375"/>
      <c r="BO8" s="383"/>
      <c r="BP8" s="383" t="s">
        <v>704</v>
      </c>
      <c r="BQ8" s="383"/>
      <c r="BR8" s="377"/>
      <c r="BS8" s="387" t="s">
        <v>713</v>
      </c>
      <c r="BT8" s="375" t="s">
        <v>505</v>
      </c>
    </row>
    <row r="9" spans="1:73" customFormat="1" ht="13" customHeight="1" x14ac:dyDescent="0.15">
      <c r="A9" s="375">
        <v>2817</v>
      </c>
      <c r="B9" s="376">
        <v>42932</v>
      </c>
      <c r="C9" s="377" t="s">
        <v>699</v>
      </c>
      <c r="D9" s="375" t="s">
        <v>608</v>
      </c>
      <c r="E9" s="378">
        <v>42551</v>
      </c>
      <c r="F9" s="377" t="s">
        <v>714</v>
      </c>
      <c r="G9" s="375" t="s">
        <v>715</v>
      </c>
      <c r="H9" s="379">
        <v>79.5</v>
      </c>
      <c r="I9" s="380"/>
      <c r="J9" s="380"/>
      <c r="K9" s="381" t="s">
        <v>702</v>
      </c>
      <c r="L9" s="382">
        <v>1242.72</v>
      </c>
      <c r="M9" s="382">
        <v>1223.04</v>
      </c>
      <c r="N9" s="382">
        <v>2958.9</v>
      </c>
      <c r="O9" s="382">
        <v>159287.64000000001</v>
      </c>
      <c r="P9" s="382">
        <v>657863.04</v>
      </c>
      <c r="Q9" s="382"/>
      <c r="R9" s="382"/>
      <c r="S9" s="382"/>
      <c r="T9" s="382"/>
      <c r="U9" s="382"/>
      <c r="V9" s="382"/>
      <c r="W9" s="379">
        <v>3.7999999999999994</v>
      </c>
      <c r="X9" s="379">
        <v>2.3727272727272726</v>
      </c>
      <c r="Y9" s="379">
        <v>2.336363636363636</v>
      </c>
      <c r="Z9" s="379">
        <v>2.2999999999999998</v>
      </c>
      <c r="AA9" s="379">
        <v>2.2818181818181813</v>
      </c>
      <c r="AB9" s="379">
        <v>2.1545454545454543</v>
      </c>
      <c r="AC9" s="380"/>
      <c r="AD9" s="380"/>
      <c r="AE9" s="380"/>
      <c r="AF9" s="380"/>
      <c r="AG9" s="380"/>
      <c r="AH9" s="380"/>
      <c r="AI9" s="380"/>
      <c r="AJ9" s="380"/>
      <c r="AK9" s="380"/>
      <c r="AL9" s="380"/>
      <c r="AM9" s="380"/>
      <c r="AN9" s="380"/>
      <c r="AO9" s="383" t="s">
        <v>703</v>
      </c>
      <c r="AP9" s="375"/>
      <c r="AQ9" s="375"/>
      <c r="AR9" s="375"/>
      <c r="AS9" s="375"/>
      <c r="AT9" s="383">
        <v>20</v>
      </c>
      <c r="AU9" s="383">
        <v>0</v>
      </c>
      <c r="AV9" s="383">
        <v>0</v>
      </c>
      <c r="AW9" s="383">
        <v>0</v>
      </c>
      <c r="AX9" s="383">
        <v>0</v>
      </c>
      <c r="AY9" s="383">
        <v>0</v>
      </c>
      <c r="AZ9" s="383">
        <v>0</v>
      </c>
      <c r="BA9" s="383">
        <v>0</v>
      </c>
      <c r="BB9" s="383">
        <v>0</v>
      </c>
      <c r="BC9" s="383">
        <v>0</v>
      </c>
      <c r="BD9" s="383">
        <v>0</v>
      </c>
      <c r="BE9" s="383">
        <v>0</v>
      </c>
      <c r="BF9" s="383"/>
      <c r="BG9" s="383" t="s">
        <v>703</v>
      </c>
      <c r="BH9" s="383"/>
      <c r="BI9" s="383" t="s">
        <v>703</v>
      </c>
      <c r="BJ9" s="383"/>
      <c r="BK9" s="383"/>
      <c r="BL9" s="383"/>
      <c r="BM9" s="377"/>
      <c r="BN9" s="375"/>
      <c r="BO9" s="383"/>
      <c r="BP9" s="383" t="s">
        <v>704</v>
      </c>
      <c r="BQ9" s="383"/>
      <c r="BR9" s="377"/>
      <c r="BS9" s="393" t="s">
        <v>716</v>
      </c>
      <c r="BT9" s="375" t="s">
        <v>572</v>
      </c>
    </row>
    <row r="10" spans="1:73" customFormat="1" ht="13" customHeight="1" x14ac:dyDescent="0.15">
      <c r="A10" s="375">
        <v>200</v>
      </c>
      <c r="B10" s="376">
        <v>42932</v>
      </c>
      <c r="C10" s="388" t="s">
        <v>565</v>
      </c>
      <c r="D10" s="375" t="s">
        <v>608</v>
      </c>
      <c r="E10" s="390">
        <v>42570</v>
      </c>
      <c r="F10" s="375" t="s">
        <v>717</v>
      </c>
      <c r="G10" s="375" t="s">
        <v>718</v>
      </c>
      <c r="H10" s="379">
        <v>56</v>
      </c>
      <c r="I10" s="380"/>
      <c r="J10" s="380"/>
      <c r="K10" s="381" t="s">
        <v>500</v>
      </c>
      <c r="L10" s="375">
        <v>1240</v>
      </c>
      <c r="M10" s="375">
        <v>1220</v>
      </c>
      <c r="N10" s="375">
        <v>2960</v>
      </c>
      <c r="O10" s="375">
        <v>159300</v>
      </c>
      <c r="P10" s="375"/>
      <c r="Q10" s="375"/>
      <c r="R10" s="375"/>
      <c r="S10" s="375"/>
      <c r="T10" s="375"/>
      <c r="U10" s="375"/>
      <c r="V10" s="375"/>
      <c r="W10" s="379">
        <v>2.5545454545454542</v>
      </c>
      <c r="X10" s="379">
        <v>1.7</v>
      </c>
      <c r="Y10" s="379">
        <v>1.6818181818181817</v>
      </c>
      <c r="Z10" s="379">
        <v>1.6181818181818182</v>
      </c>
      <c r="AA10" s="379">
        <v>1.5818181818181818</v>
      </c>
      <c r="AB10" s="380"/>
      <c r="AC10" s="380"/>
      <c r="AD10" s="380"/>
      <c r="AE10" s="380"/>
      <c r="AF10" s="380"/>
      <c r="AG10" s="380"/>
      <c r="AH10" s="380"/>
      <c r="AI10" s="380"/>
      <c r="AJ10" s="380"/>
      <c r="AK10" s="380"/>
      <c r="AL10" s="380"/>
      <c r="AM10" s="380"/>
      <c r="AN10" s="380"/>
      <c r="AO10" s="383" t="s">
        <v>569</v>
      </c>
      <c r="AP10" s="383"/>
      <c r="AQ10" s="383"/>
      <c r="AR10" s="383"/>
      <c r="AS10" s="375"/>
      <c r="AT10" s="383">
        <v>0</v>
      </c>
      <c r="AU10" s="383">
        <v>0</v>
      </c>
      <c r="AV10" s="383">
        <v>0</v>
      </c>
      <c r="AW10" s="383">
        <v>0</v>
      </c>
      <c r="AX10" s="383">
        <v>0</v>
      </c>
      <c r="AY10" s="383">
        <v>0</v>
      </c>
      <c r="AZ10" s="383">
        <v>0</v>
      </c>
      <c r="BA10" s="383">
        <v>0</v>
      </c>
      <c r="BB10" s="383">
        <v>0</v>
      </c>
      <c r="BC10" s="383">
        <v>0</v>
      </c>
      <c r="BD10" s="383">
        <v>0</v>
      </c>
      <c r="BE10" s="383">
        <v>0</v>
      </c>
      <c r="BF10" s="383"/>
      <c r="BG10" s="383" t="s">
        <v>569</v>
      </c>
      <c r="BH10" s="383"/>
      <c r="BI10" s="383" t="s">
        <v>489</v>
      </c>
      <c r="BJ10" s="383"/>
      <c r="BK10" s="383"/>
      <c r="BL10" s="383"/>
      <c r="BM10" s="377"/>
      <c r="BN10" s="375"/>
      <c r="BO10" s="383"/>
      <c r="BP10" s="383" t="s">
        <v>493</v>
      </c>
      <c r="BQ10" s="383"/>
      <c r="BR10" s="377"/>
      <c r="BS10" s="275" t="s">
        <v>719</v>
      </c>
      <c r="BT10" s="375" t="s">
        <v>572</v>
      </c>
    </row>
    <row r="11" spans="1:73" customFormat="1" ht="13" customHeight="1" x14ac:dyDescent="0.15">
      <c r="A11" s="375">
        <v>2108</v>
      </c>
      <c r="B11" s="376">
        <v>42932</v>
      </c>
      <c r="C11" s="377" t="s">
        <v>699</v>
      </c>
      <c r="D11" s="375" t="s">
        <v>618</v>
      </c>
      <c r="E11" s="378">
        <v>42916</v>
      </c>
      <c r="F11" s="377" t="s">
        <v>708</v>
      </c>
      <c r="G11" s="375" t="s">
        <v>615</v>
      </c>
      <c r="H11" s="379">
        <v>60.399999999999991</v>
      </c>
      <c r="I11" s="380"/>
      <c r="J11" s="380"/>
      <c r="K11" s="381" t="s">
        <v>702</v>
      </c>
      <c r="L11" s="382">
        <v>1242.72</v>
      </c>
      <c r="M11" s="382">
        <v>1223.04</v>
      </c>
      <c r="N11" s="382">
        <v>2958.9</v>
      </c>
      <c r="O11" s="382">
        <v>159287.64000000001</v>
      </c>
      <c r="P11" s="382">
        <v>657863.04</v>
      </c>
      <c r="Q11" s="382"/>
      <c r="R11" s="382"/>
      <c r="S11" s="382"/>
      <c r="T11" s="382"/>
      <c r="U11" s="382"/>
      <c r="V11" s="382"/>
      <c r="W11" s="379">
        <v>3.7818181818181817</v>
      </c>
      <c r="X11" s="379">
        <v>2.6363636363636362</v>
      </c>
      <c r="Y11" s="379">
        <v>2.5181818181818181</v>
      </c>
      <c r="Z11" s="379">
        <v>2.418181818181818</v>
      </c>
      <c r="AA11" s="379">
        <v>2.3454545454545452</v>
      </c>
      <c r="AB11" s="379">
        <v>2.0818181818181816</v>
      </c>
      <c r="AC11" s="380"/>
      <c r="AD11" s="380"/>
      <c r="AE11" s="380"/>
      <c r="AF11" s="380"/>
      <c r="AG11" s="380"/>
      <c r="AH11" s="380"/>
      <c r="AI11" s="380"/>
      <c r="AJ11" s="380"/>
      <c r="AK11" s="380"/>
      <c r="AL11" s="380"/>
      <c r="AM11" s="380"/>
      <c r="AN11" s="380"/>
      <c r="AO11" s="383" t="s">
        <v>703</v>
      </c>
      <c r="AP11" s="375"/>
      <c r="AQ11" s="375"/>
      <c r="AR11" s="375"/>
      <c r="AS11" s="375"/>
      <c r="AT11" s="383">
        <v>16</v>
      </c>
      <c r="AU11" s="383">
        <v>0</v>
      </c>
      <c r="AV11" s="383">
        <v>0</v>
      </c>
      <c r="AW11" s="383">
        <v>0</v>
      </c>
      <c r="AX11" s="383">
        <v>0</v>
      </c>
      <c r="AY11" s="383">
        <v>0</v>
      </c>
      <c r="AZ11" s="383">
        <v>0</v>
      </c>
      <c r="BA11" s="383">
        <v>0</v>
      </c>
      <c r="BB11" s="383">
        <v>0</v>
      </c>
      <c r="BC11" s="383">
        <v>0</v>
      </c>
      <c r="BD11" s="383">
        <v>0</v>
      </c>
      <c r="BE11" s="383">
        <v>0</v>
      </c>
      <c r="BF11" s="383"/>
      <c r="BG11" s="383" t="s">
        <v>703</v>
      </c>
      <c r="BH11" s="383">
        <v>12</v>
      </c>
      <c r="BI11" s="383" t="s">
        <v>703</v>
      </c>
      <c r="BJ11" s="383"/>
      <c r="BK11" s="383">
        <v>12</v>
      </c>
      <c r="BL11" s="383"/>
      <c r="BM11" s="377"/>
      <c r="BN11" s="375"/>
      <c r="BO11" s="383"/>
      <c r="BP11" s="383" t="s">
        <v>704</v>
      </c>
      <c r="BQ11" s="383"/>
      <c r="BR11" s="377"/>
      <c r="BS11" s="375" t="s">
        <v>563</v>
      </c>
      <c r="BT11" s="375" t="s">
        <v>495</v>
      </c>
    </row>
    <row r="12" spans="1:73" customFormat="1" ht="13" customHeight="1" x14ac:dyDescent="0.15">
      <c r="A12" s="375">
        <v>871</v>
      </c>
      <c r="B12" s="376">
        <v>42932</v>
      </c>
      <c r="C12" s="377" t="s">
        <v>699</v>
      </c>
      <c r="D12" s="375" t="s">
        <v>618</v>
      </c>
      <c r="E12" s="378">
        <v>42916</v>
      </c>
      <c r="F12" s="377" t="s">
        <v>720</v>
      </c>
      <c r="G12" s="375" t="s">
        <v>526</v>
      </c>
      <c r="H12" s="379">
        <v>58.749999999999993</v>
      </c>
      <c r="I12" s="380"/>
      <c r="J12" s="380"/>
      <c r="K12" s="381" t="s">
        <v>702</v>
      </c>
      <c r="L12" s="382">
        <v>1242.7380000000001</v>
      </c>
      <c r="M12" s="382">
        <v>1223.0160000000001</v>
      </c>
      <c r="N12" s="382">
        <v>2958.9059999999999</v>
      </c>
      <c r="O12" s="382">
        <v>159287.67000000001</v>
      </c>
      <c r="P12" s="382">
        <v>657863.01599999995</v>
      </c>
      <c r="Q12" s="382"/>
      <c r="R12" s="382"/>
      <c r="S12" s="382"/>
      <c r="T12" s="382"/>
      <c r="U12" s="382"/>
      <c r="V12" s="382"/>
      <c r="W12" s="379">
        <v>3.8899999999999997</v>
      </c>
      <c r="X12" s="379">
        <v>2.58</v>
      </c>
      <c r="Y12" s="379">
        <v>2.5499999999999998</v>
      </c>
      <c r="Z12" s="379">
        <v>2.4699999999999998</v>
      </c>
      <c r="AA12" s="379">
        <v>2.29</v>
      </c>
      <c r="AB12" s="379">
        <v>0.5</v>
      </c>
      <c r="AC12" s="380"/>
      <c r="AD12" s="380"/>
      <c r="AE12" s="380"/>
      <c r="AF12" s="380"/>
      <c r="AG12" s="380"/>
      <c r="AH12" s="380"/>
      <c r="AI12" s="380"/>
      <c r="AJ12" s="380"/>
      <c r="AK12" s="380"/>
      <c r="AL12" s="380"/>
      <c r="AM12" s="380"/>
      <c r="AN12" s="380"/>
      <c r="AO12" s="383" t="s">
        <v>703</v>
      </c>
      <c r="AP12" s="375"/>
      <c r="AQ12" s="375"/>
      <c r="AR12" s="375"/>
      <c r="AS12" s="375"/>
      <c r="AT12" s="383">
        <v>11</v>
      </c>
      <c r="AU12" s="383">
        <v>0</v>
      </c>
      <c r="AV12" s="383">
        <v>0</v>
      </c>
      <c r="AW12" s="383">
        <v>0</v>
      </c>
      <c r="AX12" s="383">
        <v>0</v>
      </c>
      <c r="AY12" s="383">
        <v>0</v>
      </c>
      <c r="AZ12" s="383">
        <v>0</v>
      </c>
      <c r="BA12" s="383">
        <v>0</v>
      </c>
      <c r="BB12" s="383">
        <v>0</v>
      </c>
      <c r="BC12" s="383">
        <v>0</v>
      </c>
      <c r="BD12" s="383">
        <v>0</v>
      </c>
      <c r="BE12" s="383">
        <v>0</v>
      </c>
      <c r="BF12" s="383">
        <v>12</v>
      </c>
      <c r="BG12" s="383" t="s">
        <v>703</v>
      </c>
      <c r="BH12" s="383">
        <v>12</v>
      </c>
      <c r="BI12" s="383" t="s">
        <v>703</v>
      </c>
      <c r="BJ12" s="383"/>
      <c r="BK12" s="383"/>
      <c r="BL12" s="383"/>
      <c r="BM12" s="377"/>
      <c r="BN12" s="375"/>
      <c r="BO12" s="383"/>
      <c r="BP12" s="383" t="s">
        <v>721</v>
      </c>
      <c r="BQ12" s="383"/>
      <c r="BR12" s="375"/>
      <c r="BS12" s="375" t="s">
        <v>563</v>
      </c>
      <c r="BT12" s="375" t="s">
        <v>495</v>
      </c>
    </row>
    <row r="13" spans="1:73" customFormat="1" ht="13" customHeight="1" x14ac:dyDescent="0.15">
      <c r="A13" s="375">
        <v>2109</v>
      </c>
      <c r="B13" s="376">
        <v>42932</v>
      </c>
      <c r="C13" s="377" t="s">
        <v>699</v>
      </c>
      <c r="D13" s="375" t="s">
        <v>619</v>
      </c>
      <c r="E13" s="378">
        <v>42916</v>
      </c>
      <c r="F13" s="377" t="s">
        <v>708</v>
      </c>
      <c r="G13" s="375" t="s">
        <v>615</v>
      </c>
      <c r="H13" s="379">
        <v>73.199999999999989</v>
      </c>
      <c r="I13" s="380"/>
      <c r="J13" s="380"/>
      <c r="K13" s="381" t="s">
        <v>702</v>
      </c>
      <c r="L13" s="382">
        <v>2465.7599999999998</v>
      </c>
      <c r="M13" s="382">
        <v>162246.6</v>
      </c>
      <c r="N13" s="382">
        <v>657862.98</v>
      </c>
      <c r="O13" s="375"/>
      <c r="P13" s="375"/>
      <c r="Q13" s="375"/>
      <c r="R13" s="375"/>
      <c r="S13" s="375"/>
      <c r="T13" s="375"/>
      <c r="U13" s="375"/>
      <c r="V13" s="375"/>
      <c r="W13" s="379">
        <v>3.0363636363636362</v>
      </c>
      <c r="X13" s="379">
        <v>2.7636363636363632</v>
      </c>
      <c r="Y13" s="379">
        <v>2.6727272727272724</v>
      </c>
      <c r="Z13" s="379">
        <v>2.4636363636363634</v>
      </c>
      <c r="AA13" s="380"/>
      <c r="AB13" s="380"/>
      <c r="AC13" s="380"/>
      <c r="AD13" s="380"/>
      <c r="AE13" s="380"/>
      <c r="AF13" s="380"/>
      <c r="AG13" s="380"/>
      <c r="AH13" s="380"/>
      <c r="AI13" s="380"/>
      <c r="AJ13" s="380"/>
      <c r="AK13" s="380"/>
      <c r="AL13" s="380"/>
      <c r="AM13" s="380"/>
      <c r="AN13" s="380"/>
      <c r="AO13" s="383" t="s">
        <v>703</v>
      </c>
      <c r="AP13" s="383"/>
      <c r="AQ13" s="383"/>
      <c r="AR13" s="383"/>
      <c r="AS13" s="375"/>
      <c r="AT13" s="383">
        <v>16</v>
      </c>
      <c r="AU13" s="383">
        <v>0</v>
      </c>
      <c r="AV13" s="383">
        <v>0</v>
      </c>
      <c r="AW13" s="383">
        <v>0</v>
      </c>
      <c r="AX13" s="383">
        <v>0</v>
      </c>
      <c r="AY13" s="383">
        <v>0</v>
      </c>
      <c r="AZ13" s="383">
        <v>0</v>
      </c>
      <c r="BA13" s="383">
        <v>0</v>
      </c>
      <c r="BB13" s="383">
        <v>0</v>
      </c>
      <c r="BC13" s="383">
        <v>0</v>
      </c>
      <c r="BD13" s="383">
        <v>0</v>
      </c>
      <c r="BE13" s="383">
        <v>0</v>
      </c>
      <c r="BF13" s="383"/>
      <c r="BG13" s="383" t="s">
        <v>703</v>
      </c>
      <c r="BH13" s="383">
        <v>12</v>
      </c>
      <c r="BI13" s="383" t="s">
        <v>703</v>
      </c>
      <c r="BJ13" s="383"/>
      <c r="BK13" s="383">
        <v>12</v>
      </c>
      <c r="BL13" s="383"/>
      <c r="BM13" s="377"/>
      <c r="BN13" s="375"/>
      <c r="BO13" s="383"/>
      <c r="BP13" s="383" t="s">
        <v>704</v>
      </c>
      <c r="BQ13" s="383"/>
      <c r="BR13" s="377"/>
      <c r="BS13" s="375" t="s">
        <v>563</v>
      </c>
      <c r="BT13" s="375" t="s">
        <v>495</v>
      </c>
    </row>
    <row r="14" spans="1:73" customFormat="1" ht="13" customHeight="1" x14ac:dyDescent="0.15">
      <c r="A14" s="375">
        <v>872</v>
      </c>
      <c r="B14" s="376">
        <v>42932</v>
      </c>
      <c r="C14" s="377" t="s">
        <v>699</v>
      </c>
      <c r="D14" s="375" t="s">
        <v>619</v>
      </c>
      <c r="E14" s="378">
        <v>42916</v>
      </c>
      <c r="F14" s="377" t="s">
        <v>720</v>
      </c>
      <c r="G14" s="375" t="s">
        <v>526</v>
      </c>
      <c r="H14" s="379">
        <v>75.999999999999986</v>
      </c>
      <c r="I14" s="380"/>
      <c r="J14" s="380"/>
      <c r="K14" s="381" t="s">
        <v>702</v>
      </c>
      <c r="L14" s="382">
        <v>2465.7539999999999</v>
      </c>
      <c r="M14" s="382">
        <v>26531.508000000002</v>
      </c>
      <c r="N14" s="382">
        <v>89358.906000000003</v>
      </c>
      <c r="O14" s="375"/>
      <c r="P14" s="375"/>
      <c r="Q14" s="375"/>
      <c r="R14" s="375"/>
      <c r="S14" s="375"/>
      <c r="T14" s="375"/>
      <c r="U14" s="375"/>
      <c r="V14" s="375"/>
      <c r="W14" s="379">
        <v>3.18</v>
      </c>
      <c r="X14" s="379">
        <v>2.6299999999999994</v>
      </c>
      <c r="Y14" s="379">
        <v>2.5199999999999996</v>
      </c>
      <c r="Z14" s="379">
        <v>2.4499999999999997</v>
      </c>
      <c r="AA14" s="380"/>
      <c r="AB14" s="380"/>
      <c r="AC14" s="380"/>
      <c r="AD14" s="380"/>
      <c r="AE14" s="380"/>
      <c r="AF14" s="380"/>
      <c r="AG14" s="380"/>
      <c r="AH14" s="380"/>
      <c r="AI14" s="380"/>
      <c r="AJ14" s="380"/>
      <c r="AK14" s="380"/>
      <c r="AL14" s="380"/>
      <c r="AM14" s="380"/>
      <c r="AN14" s="380"/>
      <c r="AO14" s="383" t="s">
        <v>703</v>
      </c>
      <c r="AP14" s="383"/>
      <c r="AQ14" s="383"/>
      <c r="AR14" s="383"/>
      <c r="AS14" s="375"/>
      <c r="AT14" s="383">
        <v>11</v>
      </c>
      <c r="AU14" s="383">
        <v>0</v>
      </c>
      <c r="AV14" s="383">
        <v>0</v>
      </c>
      <c r="AW14" s="383">
        <v>0</v>
      </c>
      <c r="AX14" s="383">
        <v>0</v>
      </c>
      <c r="AY14" s="383">
        <v>0</v>
      </c>
      <c r="AZ14" s="383">
        <v>0</v>
      </c>
      <c r="BA14" s="383">
        <v>0</v>
      </c>
      <c r="BB14" s="383">
        <v>0</v>
      </c>
      <c r="BC14" s="383">
        <v>0</v>
      </c>
      <c r="BD14" s="383">
        <v>0</v>
      </c>
      <c r="BE14" s="383">
        <v>0</v>
      </c>
      <c r="BF14" s="383"/>
      <c r="BG14" s="383" t="s">
        <v>703</v>
      </c>
      <c r="BH14" s="383">
        <v>12</v>
      </c>
      <c r="BI14" s="383" t="s">
        <v>703</v>
      </c>
      <c r="BJ14" s="383"/>
      <c r="BK14" s="383"/>
      <c r="BL14" s="383"/>
      <c r="BM14" s="377"/>
      <c r="BN14" s="375"/>
      <c r="BO14" s="383"/>
      <c r="BP14" s="383" t="s">
        <v>721</v>
      </c>
      <c r="BQ14" s="383"/>
      <c r="BR14" s="375"/>
      <c r="BS14" s="375" t="s">
        <v>563</v>
      </c>
      <c r="BT14" s="375" t="s">
        <v>495</v>
      </c>
    </row>
    <row r="15" spans="1:73" customFormat="1" ht="13" customHeight="1" x14ac:dyDescent="0.15">
      <c r="A15" s="375">
        <v>873</v>
      </c>
      <c r="B15" s="376">
        <v>42932</v>
      </c>
      <c r="C15" s="377" t="s">
        <v>699</v>
      </c>
      <c r="D15" s="375" t="s">
        <v>620</v>
      </c>
      <c r="E15" s="378">
        <v>42916</v>
      </c>
      <c r="F15" s="377" t="s">
        <v>720</v>
      </c>
      <c r="G15" s="375" t="s">
        <v>526</v>
      </c>
      <c r="H15" s="379">
        <v>89.3</v>
      </c>
      <c r="I15" s="380"/>
      <c r="J15" s="380"/>
      <c r="K15" s="381"/>
      <c r="L15" s="375"/>
      <c r="M15" s="375"/>
      <c r="N15" s="375"/>
      <c r="O15" s="375"/>
      <c r="P15" s="375"/>
      <c r="Q15" s="375"/>
      <c r="R15" s="375"/>
      <c r="S15" s="375"/>
      <c r="T15" s="375"/>
      <c r="U15" s="375"/>
      <c r="V15" s="375"/>
      <c r="W15" s="379">
        <v>2.9299999999999997</v>
      </c>
      <c r="X15" s="380"/>
      <c r="Y15" s="380"/>
      <c r="Z15" s="380"/>
      <c r="AA15" s="380"/>
      <c r="AB15" s="380"/>
      <c r="AC15" s="380"/>
      <c r="AD15" s="380"/>
      <c r="AE15" s="380"/>
      <c r="AF15" s="380"/>
      <c r="AG15" s="380"/>
      <c r="AH15" s="380"/>
      <c r="AI15" s="380"/>
      <c r="AJ15" s="380"/>
      <c r="AK15" s="380"/>
      <c r="AL15" s="380"/>
      <c r="AM15" s="380"/>
      <c r="AN15" s="380"/>
      <c r="AO15" s="383" t="s">
        <v>703</v>
      </c>
      <c r="AP15" s="383"/>
      <c r="AQ15" s="383"/>
      <c r="AR15" s="383"/>
      <c r="AS15" s="375"/>
      <c r="AT15" s="383">
        <v>6</v>
      </c>
      <c r="AU15" s="383">
        <v>0</v>
      </c>
      <c r="AV15" s="383">
        <v>0</v>
      </c>
      <c r="AW15" s="383">
        <v>0</v>
      </c>
      <c r="AX15" s="383">
        <v>0</v>
      </c>
      <c r="AY15" s="383">
        <v>0</v>
      </c>
      <c r="AZ15" s="383">
        <v>0</v>
      </c>
      <c r="BA15" s="383">
        <v>0</v>
      </c>
      <c r="BB15" s="383">
        <v>0</v>
      </c>
      <c r="BC15" s="383">
        <v>0</v>
      </c>
      <c r="BD15" s="383">
        <v>0</v>
      </c>
      <c r="BE15" s="383">
        <v>0</v>
      </c>
      <c r="BF15" s="383"/>
      <c r="BG15" s="383" t="s">
        <v>703</v>
      </c>
      <c r="BH15" s="383">
        <v>12</v>
      </c>
      <c r="BI15" s="383" t="s">
        <v>703</v>
      </c>
      <c r="BJ15" s="383"/>
      <c r="BK15" s="383"/>
      <c r="BL15" s="383"/>
      <c r="BM15" s="377"/>
      <c r="BN15" s="375"/>
      <c r="BO15" s="383"/>
      <c r="BP15" s="383" t="s">
        <v>721</v>
      </c>
      <c r="BQ15" s="383"/>
      <c r="BR15" s="375"/>
      <c r="BS15" s="375" t="s">
        <v>563</v>
      </c>
      <c r="BT15" s="375" t="s">
        <v>495</v>
      </c>
      <c r="BU15" s="192"/>
    </row>
    <row r="16" spans="1:73" customFormat="1" ht="13" customHeight="1" x14ac:dyDescent="0.15">
      <c r="A16" s="375">
        <v>3073</v>
      </c>
      <c r="B16" s="376">
        <v>42931</v>
      </c>
      <c r="C16" s="377" t="s">
        <v>699</v>
      </c>
      <c r="D16" s="375" t="s">
        <v>621</v>
      </c>
      <c r="E16" s="378">
        <v>42928</v>
      </c>
      <c r="F16" s="377" t="s">
        <v>700</v>
      </c>
      <c r="G16" s="375" t="s">
        <v>701</v>
      </c>
      <c r="H16" s="379">
        <v>55.190909090909088</v>
      </c>
      <c r="I16" s="380"/>
      <c r="J16" s="380"/>
      <c r="K16" s="381" t="s">
        <v>702</v>
      </c>
      <c r="L16" s="375">
        <v>1644</v>
      </c>
      <c r="M16" s="375">
        <v>1314</v>
      </c>
      <c r="N16" s="375"/>
      <c r="O16" s="375"/>
      <c r="P16" s="375"/>
      <c r="Q16" s="375"/>
      <c r="R16" s="375"/>
      <c r="S16" s="375"/>
      <c r="T16" s="375"/>
      <c r="U16" s="375"/>
      <c r="V16" s="375"/>
      <c r="W16" s="379">
        <v>1.9090909090909089</v>
      </c>
      <c r="X16" s="379">
        <v>1.718181818181818</v>
      </c>
      <c r="Y16" s="379">
        <v>1.6272727272727272</v>
      </c>
      <c r="Z16" s="380"/>
      <c r="AA16" s="380"/>
      <c r="AB16" s="380"/>
      <c r="AC16" s="380"/>
      <c r="AD16" s="380"/>
      <c r="AE16" s="380"/>
      <c r="AF16" s="380"/>
      <c r="AG16" s="380"/>
      <c r="AH16" s="380"/>
      <c r="AI16" s="380"/>
      <c r="AJ16" s="380"/>
      <c r="AK16" s="380"/>
      <c r="AL16" s="380"/>
      <c r="AM16" s="380"/>
      <c r="AN16" s="380"/>
      <c r="AO16" s="383" t="s">
        <v>703</v>
      </c>
      <c r="AP16" s="383"/>
      <c r="AQ16" s="383"/>
      <c r="AR16" s="383"/>
      <c r="AS16" s="375"/>
      <c r="AT16" s="383">
        <v>0</v>
      </c>
      <c r="AU16" s="383">
        <v>0</v>
      </c>
      <c r="AV16" s="383">
        <v>0</v>
      </c>
      <c r="AW16" s="383">
        <v>0</v>
      </c>
      <c r="AX16" s="383">
        <v>0</v>
      </c>
      <c r="AY16" s="383">
        <v>0</v>
      </c>
      <c r="AZ16" s="383">
        <v>0</v>
      </c>
      <c r="BA16" s="383">
        <v>0</v>
      </c>
      <c r="BB16" s="383">
        <v>0</v>
      </c>
      <c r="BC16" s="383">
        <v>0</v>
      </c>
      <c r="BD16" s="383">
        <v>0</v>
      </c>
      <c r="BE16" s="383">
        <v>0</v>
      </c>
      <c r="BF16" s="383"/>
      <c r="BG16" s="383" t="s">
        <v>703</v>
      </c>
      <c r="BH16" s="383">
        <v>12</v>
      </c>
      <c r="BI16" s="383" t="s">
        <v>703</v>
      </c>
      <c r="BJ16" s="383"/>
      <c r="BK16" s="383">
        <v>12</v>
      </c>
      <c r="BL16" s="383"/>
      <c r="BM16" s="384"/>
      <c r="BN16" s="385"/>
      <c r="BO16" s="386"/>
      <c r="BP16" s="383" t="s">
        <v>704</v>
      </c>
      <c r="BQ16" s="383"/>
      <c r="BR16" s="377" t="s">
        <v>705</v>
      </c>
      <c r="BS16" s="394" t="s">
        <v>722</v>
      </c>
      <c r="BT16" s="375" t="s">
        <v>505</v>
      </c>
    </row>
    <row r="17" spans="1:72" customFormat="1" ht="13" customHeight="1" x14ac:dyDescent="0.15">
      <c r="A17" s="375">
        <v>2110</v>
      </c>
      <c r="B17" s="376">
        <v>42932</v>
      </c>
      <c r="C17" s="377" t="s">
        <v>699</v>
      </c>
      <c r="D17" s="375" t="s">
        <v>621</v>
      </c>
      <c r="E17" s="378">
        <v>42916</v>
      </c>
      <c r="F17" s="377" t="s">
        <v>708</v>
      </c>
      <c r="G17" s="375" t="s">
        <v>615</v>
      </c>
      <c r="H17" s="379">
        <v>79.599999999999994</v>
      </c>
      <c r="I17" s="380"/>
      <c r="J17" s="380"/>
      <c r="K17" s="381" t="s">
        <v>702</v>
      </c>
      <c r="L17" s="382">
        <v>6000</v>
      </c>
      <c r="M17" s="382">
        <v>6000</v>
      </c>
      <c r="N17" s="382">
        <v>72000</v>
      </c>
      <c r="O17" s="375"/>
      <c r="P17" s="375"/>
      <c r="Q17" s="375"/>
      <c r="R17" s="375"/>
      <c r="S17" s="375"/>
      <c r="T17" s="375"/>
      <c r="U17" s="375"/>
      <c r="V17" s="375"/>
      <c r="W17" s="379">
        <v>2.5</v>
      </c>
      <c r="X17" s="379">
        <v>2.3181818181818179</v>
      </c>
      <c r="Y17" s="379">
        <v>2.2636363636363637</v>
      </c>
      <c r="Z17" s="379">
        <v>2.2636363636363637</v>
      </c>
      <c r="AA17" s="380"/>
      <c r="AB17" s="380"/>
      <c r="AC17" s="380"/>
      <c r="AD17" s="380"/>
      <c r="AE17" s="380"/>
      <c r="AF17" s="380"/>
      <c r="AG17" s="380"/>
      <c r="AH17" s="380"/>
      <c r="AI17" s="380"/>
      <c r="AJ17" s="380"/>
      <c r="AK17" s="380"/>
      <c r="AL17" s="380"/>
      <c r="AM17" s="380"/>
      <c r="AN17" s="380"/>
      <c r="AO17" s="383" t="s">
        <v>703</v>
      </c>
      <c r="AP17" s="383"/>
      <c r="AQ17" s="383"/>
      <c r="AR17" s="383"/>
      <c r="AS17" s="375"/>
      <c r="AT17" s="383">
        <v>16</v>
      </c>
      <c r="AU17" s="383">
        <v>0</v>
      </c>
      <c r="AV17" s="383">
        <v>0</v>
      </c>
      <c r="AW17" s="383">
        <v>0</v>
      </c>
      <c r="AX17" s="383">
        <v>0</v>
      </c>
      <c r="AY17" s="383">
        <v>0</v>
      </c>
      <c r="AZ17" s="383">
        <v>0</v>
      </c>
      <c r="BA17" s="383">
        <v>0</v>
      </c>
      <c r="BB17" s="383">
        <v>0</v>
      </c>
      <c r="BC17" s="383">
        <v>0</v>
      </c>
      <c r="BD17" s="383">
        <v>0</v>
      </c>
      <c r="BE17" s="383">
        <v>0</v>
      </c>
      <c r="BF17" s="383"/>
      <c r="BG17" s="383" t="s">
        <v>703</v>
      </c>
      <c r="BH17" s="383">
        <v>12</v>
      </c>
      <c r="BI17" s="383" t="s">
        <v>703</v>
      </c>
      <c r="BJ17" s="383"/>
      <c r="BK17" s="383">
        <v>12</v>
      </c>
      <c r="BL17" s="383"/>
      <c r="BM17" s="377"/>
      <c r="BN17" s="375"/>
      <c r="BO17" s="383"/>
      <c r="BP17" s="383" t="s">
        <v>704</v>
      </c>
      <c r="BQ17" s="383"/>
      <c r="BR17" s="377"/>
      <c r="BS17" s="395" t="s">
        <v>723</v>
      </c>
      <c r="BT17" s="375" t="s">
        <v>495</v>
      </c>
    </row>
    <row r="18" spans="1:72" customFormat="1" ht="13" customHeight="1" x14ac:dyDescent="0.15">
      <c r="A18" s="375">
        <v>2829</v>
      </c>
      <c r="B18" s="376">
        <v>42932</v>
      </c>
      <c r="C18" s="377" t="s">
        <v>699</v>
      </c>
      <c r="D18" s="375" t="s">
        <v>621</v>
      </c>
      <c r="E18" s="378">
        <v>42916</v>
      </c>
      <c r="F18" s="377" t="s">
        <v>709</v>
      </c>
      <c r="G18" s="375" t="s">
        <v>710</v>
      </c>
      <c r="H18" s="379">
        <v>52.93636363636363</v>
      </c>
      <c r="I18" s="380"/>
      <c r="J18" s="380"/>
      <c r="K18" s="381" t="s">
        <v>702</v>
      </c>
      <c r="L18" s="382">
        <v>1644</v>
      </c>
      <c r="M18" s="375"/>
      <c r="N18" s="375"/>
      <c r="O18" s="375"/>
      <c r="P18" s="375"/>
      <c r="Q18" s="375"/>
      <c r="R18" s="375"/>
      <c r="S18" s="375"/>
      <c r="T18" s="375"/>
      <c r="U18" s="375"/>
      <c r="V18" s="375"/>
      <c r="W18" s="379">
        <v>2.1818181818181817</v>
      </c>
      <c r="X18" s="379">
        <v>1.8909090909090909</v>
      </c>
      <c r="Y18" s="380"/>
      <c r="Z18" s="380"/>
      <c r="AA18" s="380"/>
      <c r="AB18" s="380"/>
      <c r="AC18" s="380"/>
      <c r="AD18" s="380"/>
      <c r="AE18" s="380"/>
      <c r="AF18" s="380"/>
      <c r="AG18" s="380"/>
      <c r="AH18" s="380"/>
      <c r="AI18" s="380"/>
      <c r="AJ18" s="380"/>
      <c r="AK18" s="380"/>
      <c r="AL18" s="380"/>
      <c r="AM18" s="380"/>
      <c r="AN18" s="380"/>
      <c r="AO18" s="383" t="s">
        <v>703</v>
      </c>
      <c r="AP18" s="383"/>
      <c r="AQ18" s="383"/>
      <c r="AR18" s="383"/>
      <c r="AS18" s="375"/>
      <c r="AT18" s="383">
        <v>0</v>
      </c>
      <c r="AU18" s="383">
        <v>0</v>
      </c>
      <c r="AV18" s="383">
        <v>0</v>
      </c>
      <c r="AW18" s="383">
        <v>0</v>
      </c>
      <c r="AX18" s="383">
        <v>0</v>
      </c>
      <c r="AY18" s="383">
        <v>0</v>
      </c>
      <c r="AZ18" s="383">
        <v>0</v>
      </c>
      <c r="BA18" s="383">
        <v>0</v>
      </c>
      <c r="BB18" s="383">
        <v>0</v>
      </c>
      <c r="BC18" s="383">
        <v>0</v>
      </c>
      <c r="BD18" s="383">
        <v>0</v>
      </c>
      <c r="BE18" s="383">
        <v>0</v>
      </c>
      <c r="BF18" s="383"/>
      <c r="BG18" s="383" t="s">
        <v>703</v>
      </c>
      <c r="BH18" s="383">
        <v>12</v>
      </c>
      <c r="BI18" s="383" t="s">
        <v>703</v>
      </c>
      <c r="BJ18" s="383"/>
      <c r="BK18" s="383">
        <v>12</v>
      </c>
      <c r="BL18" s="383"/>
      <c r="BM18" s="377"/>
      <c r="BN18" s="375"/>
      <c r="BO18" s="389"/>
      <c r="BP18" s="383" t="s">
        <v>704</v>
      </c>
      <c r="BQ18" s="383"/>
      <c r="BR18" s="377"/>
      <c r="BS18" s="387" t="s">
        <v>724</v>
      </c>
      <c r="BT18" s="375" t="s">
        <v>495</v>
      </c>
    </row>
    <row r="19" spans="1:72" customFormat="1" ht="13" customHeight="1" x14ac:dyDescent="0.15">
      <c r="A19" s="375">
        <v>3074</v>
      </c>
      <c r="B19" s="376">
        <v>42931</v>
      </c>
      <c r="C19" s="377" t="s">
        <v>699</v>
      </c>
      <c r="D19" s="375" t="s">
        <v>623</v>
      </c>
      <c r="E19" s="378">
        <v>42928</v>
      </c>
      <c r="F19" s="377" t="s">
        <v>700</v>
      </c>
      <c r="G19" s="375" t="s">
        <v>701</v>
      </c>
      <c r="H19" s="379">
        <v>63.199999999999989</v>
      </c>
      <c r="I19" s="380"/>
      <c r="J19" s="380"/>
      <c r="K19" s="381" t="s">
        <v>702</v>
      </c>
      <c r="L19" s="375">
        <v>1644</v>
      </c>
      <c r="M19" s="375">
        <v>1314</v>
      </c>
      <c r="N19" s="375"/>
      <c r="O19" s="375"/>
      <c r="P19" s="375"/>
      <c r="Q19" s="375"/>
      <c r="R19" s="375"/>
      <c r="S19" s="375"/>
      <c r="T19" s="375"/>
      <c r="U19" s="375"/>
      <c r="V19" s="375"/>
      <c r="W19" s="379">
        <v>2.9909090909090907</v>
      </c>
      <c r="X19" s="379">
        <v>2.7272727272727271</v>
      </c>
      <c r="Y19" s="379">
        <v>2.1727272727272728</v>
      </c>
      <c r="Z19" s="380"/>
      <c r="AA19" s="380"/>
      <c r="AB19" s="380"/>
      <c r="AC19" s="380"/>
      <c r="AD19" s="380"/>
      <c r="AE19" s="380"/>
      <c r="AF19" s="380"/>
      <c r="AG19" s="380"/>
      <c r="AH19" s="380"/>
      <c r="AI19" s="380"/>
      <c r="AJ19" s="380"/>
      <c r="AK19" s="380"/>
      <c r="AL19" s="380"/>
      <c r="AM19" s="380"/>
      <c r="AN19" s="380"/>
      <c r="AO19" s="383" t="s">
        <v>703</v>
      </c>
      <c r="AP19" s="383"/>
      <c r="AQ19" s="383"/>
      <c r="AR19" s="383"/>
      <c r="AS19" s="375"/>
      <c r="AT19" s="383">
        <v>0</v>
      </c>
      <c r="AU19" s="383">
        <v>0</v>
      </c>
      <c r="AV19" s="383">
        <v>0</v>
      </c>
      <c r="AW19" s="383">
        <v>0</v>
      </c>
      <c r="AX19" s="383">
        <v>0</v>
      </c>
      <c r="AY19" s="383">
        <v>0</v>
      </c>
      <c r="AZ19" s="383">
        <v>0</v>
      </c>
      <c r="BA19" s="383">
        <v>0</v>
      </c>
      <c r="BB19" s="383">
        <v>0</v>
      </c>
      <c r="BC19" s="383">
        <v>0</v>
      </c>
      <c r="BD19" s="383">
        <v>0</v>
      </c>
      <c r="BE19" s="383">
        <v>0</v>
      </c>
      <c r="BF19" s="383"/>
      <c r="BG19" s="383" t="s">
        <v>703</v>
      </c>
      <c r="BH19" s="383">
        <v>12</v>
      </c>
      <c r="BI19" s="383" t="s">
        <v>703</v>
      </c>
      <c r="BJ19" s="383"/>
      <c r="BK19" s="383">
        <v>12</v>
      </c>
      <c r="BL19" s="383"/>
      <c r="BM19" s="384"/>
      <c r="BN19" s="385"/>
      <c r="BO19" s="386"/>
      <c r="BP19" s="383" t="s">
        <v>704</v>
      </c>
      <c r="BQ19" s="383"/>
      <c r="BR19" s="377" t="s">
        <v>705</v>
      </c>
      <c r="BS19" s="377" t="s">
        <v>725</v>
      </c>
      <c r="BT19" s="375" t="s">
        <v>505</v>
      </c>
    </row>
    <row r="20" spans="1:72" customFormat="1" ht="13" customHeight="1" x14ac:dyDescent="0.15">
      <c r="A20" s="375">
        <v>2111</v>
      </c>
      <c r="B20" s="376">
        <v>42932</v>
      </c>
      <c r="C20" s="377" t="s">
        <v>699</v>
      </c>
      <c r="D20" s="375" t="s">
        <v>623</v>
      </c>
      <c r="E20" s="378">
        <v>42916</v>
      </c>
      <c r="F20" s="377" t="s">
        <v>708</v>
      </c>
      <c r="G20" s="375" t="s">
        <v>615</v>
      </c>
      <c r="H20" s="379">
        <v>76.400000000000006</v>
      </c>
      <c r="I20" s="380"/>
      <c r="J20" s="380"/>
      <c r="K20" s="381" t="s">
        <v>702</v>
      </c>
      <c r="L20" s="382">
        <v>6000</v>
      </c>
      <c r="M20" s="382">
        <v>6000</v>
      </c>
      <c r="N20" s="382">
        <v>72000</v>
      </c>
      <c r="O20" s="375"/>
      <c r="P20" s="375"/>
      <c r="Q20" s="375"/>
      <c r="R20" s="375"/>
      <c r="S20" s="375"/>
      <c r="T20" s="375"/>
      <c r="U20" s="375"/>
      <c r="V20" s="375"/>
      <c r="W20" s="379">
        <v>3.6363636363636362</v>
      </c>
      <c r="X20" s="379">
        <v>3.2363636363636363</v>
      </c>
      <c r="Y20" s="379">
        <v>2.8818181818181814</v>
      </c>
      <c r="Z20" s="379">
        <v>2.8818181818181814</v>
      </c>
      <c r="AA20" s="380"/>
      <c r="AB20" s="380"/>
      <c r="AC20" s="380"/>
      <c r="AD20" s="380"/>
      <c r="AE20" s="380"/>
      <c r="AF20" s="380"/>
      <c r="AG20" s="380"/>
      <c r="AH20" s="380"/>
      <c r="AI20" s="380"/>
      <c r="AJ20" s="380"/>
      <c r="AK20" s="380"/>
      <c r="AL20" s="380"/>
      <c r="AM20" s="380"/>
      <c r="AN20" s="380"/>
      <c r="AO20" s="383" t="s">
        <v>703</v>
      </c>
      <c r="AP20" s="383"/>
      <c r="AQ20" s="383"/>
      <c r="AR20" s="383"/>
      <c r="AS20" s="375"/>
      <c r="AT20" s="383">
        <v>16</v>
      </c>
      <c r="AU20" s="383">
        <v>0</v>
      </c>
      <c r="AV20" s="383">
        <v>0</v>
      </c>
      <c r="AW20" s="383">
        <v>0</v>
      </c>
      <c r="AX20" s="383">
        <v>0</v>
      </c>
      <c r="AY20" s="383">
        <v>0</v>
      </c>
      <c r="AZ20" s="383">
        <v>0</v>
      </c>
      <c r="BA20" s="383">
        <v>0</v>
      </c>
      <c r="BB20" s="383">
        <v>0</v>
      </c>
      <c r="BC20" s="383">
        <v>0</v>
      </c>
      <c r="BD20" s="383">
        <v>0</v>
      </c>
      <c r="BE20" s="383">
        <v>0</v>
      </c>
      <c r="BF20" s="383"/>
      <c r="BG20" s="383" t="s">
        <v>703</v>
      </c>
      <c r="BH20" s="383">
        <v>12</v>
      </c>
      <c r="BI20" s="383" t="s">
        <v>703</v>
      </c>
      <c r="BJ20" s="383"/>
      <c r="BK20" s="383">
        <v>12</v>
      </c>
      <c r="BL20" s="383"/>
      <c r="BM20" s="377"/>
      <c r="BN20" s="375"/>
      <c r="BO20" s="383"/>
      <c r="BP20" s="383" t="s">
        <v>704</v>
      </c>
      <c r="BQ20" s="383"/>
      <c r="BR20" s="377"/>
      <c r="BS20" s="375" t="s">
        <v>563</v>
      </c>
      <c r="BT20" s="375" t="s">
        <v>495</v>
      </c>
    </row>
    <row r="21" spans="1:72" customFormat="1" ht="13" customHeight="1" x14ac:dyDescent="0.15">
      <c r="A21" s="375">
        <v>2831</v>
      </c>
      <c r="B21" s="376">
        <v>42932</v>
      </c>
      <c r="C21" s="377" t="s">
        <v>699</v>
      </c>
      <c r="D21" s="375" t="s">
        <v>623</v>
      </c>
      <c r="E21" s="378">
        <v>42916</v>
      </c>
      <c r="F21" s="377" t="s">
        <v>709</v>
      </c>
      <c r="G21" s="375" t="s">
        <v>710</v>
      </c>
      <c r="H21" s="379">
        <v>56.218181818181819</v>
      </c>
      <c r="I21" s="380"/>
      <c r="J21" s="380"/>
      <c r="K21" s="381" t="s">
        <v>702</v>
      </c>
      <c r="L21" s="382">
        <v>1644</v>
      </c>
      <c r="M21" s="375"/>
      <c r="N21" s="375"/>
      <c r="O21" s="375"/>
      <c r="P21" s="375"/>
      <c r="Q21" s="375"/>
      <c r="R21" s="375"/>
      <c r="S21" s="375"/>
      <c r="T21" s="375"/>
      <c r="U21" s="375"/>
      <c r="V21" s="375"/>
      <c r="W21" s="379">
        <v>3.2272727272727271</v>
      </c>
      <c r="X21" s="379">
        <v>2.4727272727272727</v>
      </c>
      <c r="Y21" s="380"/>
      <c r="Z21" s="380"/>
      <c r="AA21" s="380"/>
      <c r="AB21" s="380"/>
      <c r="AC21" s="380"/>
      <c r="AD21" s="380"/>
      <c r="AE21" s="380"/>
      <c r="AF21" s="380"/>
      <c r="AG21" s="380"/>
      <c r="AH21" s="380"/>
      <c r="AI21" s="380"/>
      <c r="AJ21" s="380"/>
      <c r="AK21" s="380"/>
      <c r="AL21" s="380"/>
      <c r="AM21" s="380"/>
      <c r="AN21" s="380"/>
      <c r="AO21" s="383" t="s">
        <v>703</v>
      </c>
      <c r="AP21" s="383"/>
      <c r="AQ21" s="383"/>
      <c r="AR21" s="383"/>
      <c r="AS21" s="375"/>
      <c r="AT21" s="383">
        <v>0</v>
      </c>
      <c r="AU21" s="383">
        <v>0</v>
      </c>
      <c r="AV21" s="383">
        <v>0</v>
      </c>
      <c r="AW21" s="383">
        <v>0</v>
      </c>
      <c r="AX21" s="383">
        <v>0</v>
      </c>
      <c r="AY21" s="383">
        <v>0</v>
      </c>
      <c r="AZ21" s="383">
        <v>0</v>
      </c>
      <c r="BA21" s="383">
        <v>0</v>
      </c>
      <c r="BB21" s="383">
        <v>0</v>
      </c>
      <c r="BC21" s="383">
        <v>0</v>
      </c>
      <c r="BD21" s="383">
        <v>0</v>
      </c>
      <c r="BE21" s="383">
        <v>0</v>
      </c>
      <c r="BF21" s="383"/>
      <c r="BG21" s="383" t="s">
        <v>703</v>
      </c>
      <c r="BH21" s="383">
        <v>12</v>
      </c>
      <c r="BI21" s="383" t="s">
        <v>703</v>
      </c>
      <c r="BJ21" s="383"/>
      <c r="BK21" s="383">
        <v>12</v>
      </c>
      <c r="BL21" s="383"/>
      <c r="BM21" s="377"/>
      <c r="BN21" s="375"/>
      <c r="BO21" s="389"/>
      <c r="BP21" s="383" t="s">
        <v>704</v>
      </c>
      <c r="BQ21" s="383"/>
      <c r="BR21" s="377"/>
      <c r="BS21" s="375" t="s">
        <v>726</v>
      </c>
      <c r="BT21" s="375" t="s">
        <v>495</v>
      </c>
    </row>
    <row r="22" spans="1:72" customFormat="1" ht="13" customHeight="1" x14ac:dyDescent="0.15">
      <c r="A22" s="375">
        <v>2830</v>
      </c>
      <c r="B22" s="376">
        <v>42932</v>
      </c>
      <c r="C22" s="377" t="s">
        <v>699</v>
      </c>
      <c r="D22" s="375" t="s">
        <v>624</v>
      </c>
      <c r="E22" s="378">
        <v>42916</v>
      </c>
      <c r="F22" s="377" t="s">
        <v>709</v>
      </c>
      <c r="G22" s="375" t="s">
        <v>710</v>
      </c>
      <c r="H22" s="379">
        <v>64.099999999999994</v>
      </c>
      <c r="I22" s="380"/>
      <c r="J22" s="380"/>
      <c r="K22" s="381"/>
      <c r="L22" s="375"/>
      <c r="M22" s="375"/>
      <c r="N22" s="375"/>
      <c r="O22" s="375"/>
      <c r="P22" s="375"/>
      <c r="Q22" s="375"/>
      <c r="R22" s="375"/>
      <c r="S22" s="375"/>
      <c r="T22" s="375"/>
      <c r="U22" s="375"/>
      <c r="V22" s="375"/>
      <c r="W22" s="379">
        <v>2.7636363636363632</v>
      </c>
      <c r="X22" s="380"/>
      <c r="Y22" s="380"/>
      <c r="Z22" s="380"/>
      <c r="AA22" s="380"/>
      <c r="AB22" s="380"/>
      <c r="AC22" s="380"/>
      <c r="AD22" s="380"/>
      <c r="AE22" s="380"/>
      <c r="AF22" s="380"/>
      <c r="AG22" s="380"/>
      <c r="AH22" s="380"/>
      <c r="AI22" s="380"/>
      <c r="AJ22" s="380"/>
      <c r="AK22" s="380"/>
      <c r="AL22" s="380"/>
      <c r="AM22" s="380"/>
      <c r="AN22" s="380"/>
      <c r="AO22" s="383" t="s">
        <v>703</v>
      </c>
      <c r="AP22" s="383"/>
      <c r="AQ22" s="383"/>
      <c r="AR22" s="383"/>
      <c r="AS22" s="375"/>
      <c r="AT22" s="383">
        <v>0</v>
      </c>
      <c r="AU22" s="383">
        <v>0</v>
      </c>
      <c r="AV22" s="383">
        <v>0</v>
      </c>
      <c r="AW22" s="383">
        <v>0</v>
      </c>
      <c r="AX22" s="383">
        <v>0</v>
      </c>
      <c r="AY22" s="383">
        <v>0</v>
      </c>
      <c r="AZ22" s="383">
        <v>0</v>
      </c>
      <c r="BA22" s="383">
        <v>0</v>
      </c>
      <c r="BB22" s="383">
        <v>0</v>
      </c>
      <c r="BC22" s="383">
        <v>0</v>
      </c>
      <c r="BD22" s="383">
        <v>0</v>
      </c>
      <c r="BE22" s="383">
        <v>0</v>
      </c>
      <c r="BF22" s="383"/>
      <c r="BG22" s="383" t="s">
        <v>703</v>
      </c>
      <c r="BH22" s="383">
        <v>12</v>
      </c>
      <c r="BI22" s="383" t="s">
        <v>703</v>
      </c>
      <c r="BJ22" s="383"/>
      <c r="BK22" s="383">
        <v>12</v>
      </c>
      <c r="BL22" s="383"/>
      <c r="BM22" s="377"/>
      <c r="BN22" s="375"/>
      <c r="BO22" s="389"/>
      <c r="BP22" s="383" t="s">
        <v>704</v>
      </c>
      <c r="BQ22" s="383"/>
      <c r="BR22" s="377"/>
      <c r="BS22" s="375" t="s">
        <v>727</v>
      </c>
      <c r="BT22" s="375" t="s">
        <v>495</v>
      </c>
    </row>
    <row r="23" spans="1:72" customFormat="1" ht="13" customHeight="1" x14ac:dyDescent="0.15">
      <c r="A23" s="375">
        <v>2355</v>
      </c>
      <c r="B23" s="376">
        <v>42932</v>
      </c>
      <c r="C23" s="377" t="s">
        <v>485</v>
      </c>
      <c r="D23" s="375" t="s">
        <v>624</v>
      </c>
      <c r="E23" s="390">
        <v>42916</v>
      </c>
      <c r="F23" s="377" t="s">
        <v>521</v>
      </c>
      <c r="G23" s="375" t="s">
        <v>672</v>
      </c>
      <c r="H23" s="379">
        <v>68.990909090909085</v>
      </c>
      <c r="I23" s="380"/>
      <c r="J23" s="380"/>
      <c r="K23" s="381"/>
      <c r="L23" s="382"/>
      <c r="M23" s="382"/>
      <c r="N23" s="382"/>
      <c r="O23" s="382"/>
      <c r="P23" s="382"/>
      <c r="Q23" s="382"/>
      <c r="R23" s="382"/>
      <c r="S23" s="382"/>
      <c r="T23" s="382"/>
      <c r="U23" s="382"/>
      <c r="V23" s="382"/>
      <c r="W23" s="379">
        <v>2.6909090909090905</v>
      </c>
      <c r="X23" s="380"/>
      <c r="Y23" s="380"/>
      <c r="Z23" s="380"/>
      <c r="AA23" s="380"/>
      <c r="AB23" s="380"/>
      <c r="AC23" s="380"/>
      <c r="AD23" s="380"/>
      <c r="AE23" s="380"/>
      <c r="AF23" s="380"/>
      <c r="AG23" s="380"/>
      <c r="AH23" s="380"/>
      <c r="AI23" s="380"/>
      <c r="AJ23" s="380"/>
      <c r="AK23" s="380"/>
      <c r="AL23" s="380"/>
      <c r="AM23" s="380"/>
      <c r="AN23" s="380"/>
      <c r="AO23" s="383" t="s">
        <v>489</v>
      </c>
      <c r="AP23" s="375"/>
      <c r="AQ23" s="375"/>
      <c r="AR23" s="375"/>
      <c r="AS23" s="375"/>
      <c r="AT23" s="383">
        <v>0</v>
      </c>
      <c r="AU23" s="383">
        <v>0</v>
      </c>
      <c r="AV23" s="383">
        <v>0</v>
      </c>
      <c r="AW23" s="383">
        <v>0</v>
      </c>
      <c r="AX23" s="383">
        <v>0</v>
      </c>
      <c r="AY23" s="383">
        <v>0</v>
      </c>
      <c r="AZ23" s="383">
        <v>0</v>
      </c>
      <c r="BA23" s="383">
        <v>0</v>
      </c>
      <c r="BB23" s="383">
        <v>0</v>
      </c>
      <c r="BC23" s="383">
        <v>0</v>
      </c>
      <c r="BD23" s="383">
        <v>0</v>
      </c>
      <c r="BE23" s="383">
        <v>0</v>
      </c>
      <c r="BF23" s="383"/>
      <c r="BG23" s="383" t="s">
        <v>489</v>
      </c>
      <c r="BH23" s="383"/>
      <c r="BI23" s="383" t="s">
        <v>489</v>
      </c>
      <c r="BJ23" s="383"/>
      <c r="BK23" s="383"/>
      <c r="BL23" s="391">
        <v>43464</v>
      </c>
      <c r="BM23" s="377"/>
      <c r="BN23" s="375"/>
      <c r="BO23" s="383"/>
      <c r="BP23" s="383" t="s">
        <v>493</v>
      </c>
      <c r="BQ23" s="383"/>
      <c r="BR23" s="377"/>
      <c r="BS23" s="396" t="s">
        <v>694</v>
      </c>
      <c r="BT23" s="375" t="s">
        <v>495</v>
      </c>
    </row>
    <row r="24" spans="1:72" customFormat="1" ht="13" customHeight="1" x14ac:dyDescent="0.15">
      <c r="A24" s="375">
        <v>3075</v>
      </c>
      <c r="B24" s="376">
        <v>42931</v>
      </c>
      <c r="C24" s="377" t="s">
        <v>699</v>
      </c>
      <c r="D24" s="375" t="s">
        <v>625</v>
      </c>
      <c r="E24" s="378">
        <v>42928</v>
      </c>
      <c r="F24" s="377" t="s">
        <v>700</v>
      </c>
      <c r="G24" s="375" t="s">
        <v>701</v>
      </c>
      <c r="H24" s="379">
        <v>75.663636363636357</v>
      </c>
      <c r="I24" s="380"/>
      <c r="J24" s="380"/>
      <c r="K24" s="381"/>
      <c r="L24" s="375"/>
      <c r="M24" s="375"/>
      <c r="N24" s="375"/>
      <c r="O24" s="375"/>
      <c r="P24" s="375"/>
      <c r="Q24" s="375"/>
      <c r="R24" s="375"/>
      <c r="S24" s="375"/>
      <c r="T24" s="375"/>
      <c r="U24" s="375"/>
      <c r="V24" s="375"/>
      <c r="W24" s="379">
        <v>2.5363636363636362</v>
      </c>
      <c r="X24" s="380"/>
      <c r="Y24" s="380"/>
      <c r="Z24" s="380"/>
      <c r="AA24" s="380"/>
      <c r="AB24" s="380"/>
      <c r="AC24" s="380"/>
      <c r="AD24" s="380"/>
      <c r="AE24" s="380"/>
      <c r="AF24" s="380"/>
      <c r="AG24" s="380"/>
      <c r="AH24" s="380"/>
      <c r="AI24" s="380"/>
      <c r="AJ24" s="380"/>
      <c r="AK24" s="380"/>
      <c r="AL24" s="380"/>
      <c r="AM24" s="380"/>
      <c r="AN24" s="380"/>
      <c r="AO24" s="383" t="s">
        <v>703</v>
      </c>
      <c r="AP24" s="383"/>
      <c r="AQ24" s="383"/>
      <c r="AR24" s="383"/>
      <c r="AS24" s="375"/>
      <c r="AT24" s="383">
        <v>0</v>
      </c>
      <c r="AU24" s="383">
        <v>0</v>
      </c>
      <c r="AV24" s="383">
        <v>0</v>
      </c>
      <c r="AW24" s="383">
        <v>0</v>
      </c>
      <c r="AX24" s="383">
        <v>0</v>
      </c>
      <c r="AY24" s="383">
        <v>0</v>
      </c>
      <c r="AZ24" s="383">
        <v>0</v>
      </c>
      <c r="BA24" s="383">
        <v>0</v>
      </c>
      <c r="BB24" s="383">
        <v>0</v>
      </c>
      <c r="BC24" s="383">
        <v>0</v>
      </c>
      <c r="BD24" s="383">
        <v>0</v>
      </c>
      <c r="BE24" s="383">
        <v>0</v>
      </c>
      <c r="BF24" s="383"/>
      <c r="BG24" s="383" t="s">
        <v>703</v>
      </c>
      <c r="BH24" s="383">
        <v>12</v>
      </c>
      <c r="BI24" s="383" t="s">
        <v>703</v>
      </c>
      <c r="BJ24" s="383"/>
      <c r="BK24" s="383">
        <v>12</v>
      </c>
      <c r="BL24" s="383"/>
      <c r="BM24" s="384"/>
      <c r="BN24" s="385"/>
      <c r="BO24" s="386"/>
      <c r="BP24" s="383" t="s">
        <v>704</v>
      </c>
      <c r="BQ24" s="383"/>
      <c r="BR24" s="377" t="s">
        <v>705</v>
      </c>
      <c r="BS24" s="394" t="s">
        <v>728</v>
      </c>
      <c r="BT24" s="375" t="s">
        <v>505</v>
      </c>
    </row>
    <row r="25" spans="1:72" customFormat="1" ht="13" customHeight="1" x14ac:dyDescent="0.15">
      <c r="A25" s="375">
        <v>2832</v>
      </c>
      <c r="B25" s="376">
        <v>42932</v>
      </c>
      <c r="C25" s="377" t="s">
        <v>699</v>
      </c>
      <c r="D25" s="375" t="s">
        <v>625</v>
      </c>
      <c r="E25" s="378">
        <v>42916</v>
      </c>
      <c r="F25" s="377" t="s">
        <v>709</v>
      </c>
      <c r="G25" s="375" t="s">
        <v>710</v>
      </c>
      <c r="H25" s="379">
        <v>68.609090909090909</v>
      </c>
      <c r="I25" s="380"/>
      <c r="J25" s="380"/>
      <c r="K25" s="381"/>
      <c r="L25" s="375"/>
      <c r="M25" s="375"/>
      <c r="N25" s="375"/>
      <c r="O25" s="375"/>
      <c r="P25" s="375"/>
      <c r="Q25" s="375"/>
      <c r="R25" s="375"/>
      <c r="S25" s="375"/>
      <c r="T25" s="375"/>
      <c r="U25" s="375"/>
      <c r="V25" s="375"/>
      <c r="W25" s="379">
        <v>2.7636363636363632</v>
      </c>
      <c r="X25" s="380"/>
      <c r="Y25" s="380"/>
      <c r="Z25" s="380"/>
      <c r="AA25" s="380"/>
      <c r="AB25" s="380"/>
      <c r="AC25" s="380"/>
      <c r="AD25" s="380"/>
      <c r="AE25" s="380"/>
      <c r="AF25" s="380"/>
      <c r="AG25" s="380"/>
      <c r="AH25" s="380"/>
      <c r="AI25" s="380"/>
      <c r="AJ25" s="380"/>
      <c r="AK25" s="380"/>
      <c r="AL25" s="380"/>
      <c r="AM25" s="380"/>
      <c r="AN25" s="380"/>
      <c r="AO25" s="383" t="s">
        <v>703</v>
      </c>
      <c r="AP25" s="383"/>
      <c r="AQ25" s="383"/>
      <c r="AR25" s="383"/>
      <c r="AS25" s="375"/>
      <c r="AT25" s="383">
        <v>0</v>
      </c>
      <c r="AU25" s="383">
        <v>0</v>
      </c>
      <c r="AV25" s="383">
        <v>0</v>
      </c>
      <c r="AW25" s="383">
        <v>0</v>
      </c>
      <c r="AX25" s="383">
        <v>0</v>
      </c>
      <c r="AY25" s="383">
        <v>0</v>
      </c>
      <c r="AZ25" s="383">
        <v>0</v>
      </c>
      <c r="BA25" s="383">
        <v>0</v>
      </c>
      <c r="BB25" s="383">
        <v>0</v>
      </c>
      <c r="BC25" s="383">
        <v>0</v>
      </c>
      <c r="BD25" s="383">
        <v>0</v>
      </c>
      <c r="BE25" s="383">
        <v>0</v>
      </c>
      <c r="BF25" s="383"/>
      <c r="BG25" s="383" t="s">
        <v>703</v>
      </c>
      <c r="BH25" s="383">
        <v>12</v>
      </c>
      <c r="BI25" s="383" t="s">
        <v>703</v>
      </c>
      <c r="BJ25" s="383"/>
      <c r="BK25" s="383">
        <v>12</v>
      </c>
      <c r="BL25" s="383"/>
      <c r="BM25" s="377"/>
      <c r="BN25" s="375"/>
      <c r="BO25" s="389"/>
      <c r="BP25" s="383" t="s">
        <v>704</v>
      </c>
      <c r="BQ25" s="383"/>
      <c r="BR25" s="377"/>
      <c r="BS25" s="395" t="s">
        <v>729</v>
      </c>
      <c r="BT25" s="375" t="s">
        <v>495</v>
      </c>
    </row>
    <row r="26" spans="1:72" customFormat="1" ht="13" customHeight="1" x14ac:dyDescent="0.15">
      <c r="A26" s="375">
        <v>2833</v>
      </c>
      <c r="B26" s="376">
        <v>42932</v>
      </c>
      <c r="C26" s="377" t="s">
        <v>699</v>
      </c>
      <c r="D26" s="375" t="s">
        <v>626</v>
      </c>
      <c r="E26" s="378">
        <v>42916</v>
      </c>
      <c r="F26" s="377" t="s">
        <v>709</v>
      </c>
      <c r="G26" s="375" t="s">
        <v>710</v>
      </c>
      <c r="H26" s="379">
        <v>73.690909090909088</v>
      </c>
      <c r="I26" s="380"/>
      <c r="J26" s="380"/>
      <c r="K26" s="381"/>
      <c r="L26" s="375"/>
      <c r="M26" s="375"/>
      <c r="N26" s="375"/>
      <c r="O26" s="375"/>
      <c r="P26" s="375"/>
      <c r="Q26" s="375"/>
      <c r="R26" s="375"/>
      <c r="S26" s="375"/>
      <c r="T26" s="375"/>
      <c r="U26" s="375"/>
      <c r="V26" s="375"/>
      <c r="W26" s="379">
        <v>2.7636363636363632</v>
      </c>
      <c r="X26" s="380"/>
      <c r="Y26" s="380"/>
      <c r="Z26" s="380"/>
      <c r="AA26" s="380"/>
      <c r="AB26" s="380"/>
      <c r="AC26" s="380"/>
      <c r="AD26" s="380"/>
      <c r="AE26" s="380"/>
      <c r="AF26" s="380"/>
      <c r="AG26" s="380"/>
      <c r="AH26" s="380"/>
      <c r="AI26" s="380"/>
      <c r="AJ26" s="380"/>
      <c r="AK26" s="380"/>
      <c r="AL26" s="380"/>
      <c r="AM26" s="380"/>
      <c r="AN26" s="380"/>
      <c r="AO26" s="383" t="s">
        <v>703</v>
      </c>
      <c r="AP26" s="383"/>
      <c r="AQ26" s="383"/>
      <c r="AR26" s="383"/>
      <c r="AS26" s="375"/>
      <c r="AT26" s="383">
        <v>0</v>
      </c>
      <c r="AU26" s="383">
        <v>0</v>
      </c>
      <c r="AV26" s="383">
        <v>0</v>
      </c>
      <c r="AW26" s="383">
        <v>0</v>
      </c>
      <c r="AX26" s="383">
        <v>0</v>
      </c>
      <c r="AY26" s="383">
        <v>0</v>
      </c>
      <c r="AZ26" s="383">
        <v>0</v>
      </c>
      <c r="BA26" s="383">
        <v>0</v>
      </c>
      <c r="BB26" s="383">
        <v>0</v>
      </c>
      <c r="BC26" s="383">
        <v>0</v>
      </c>
      <c r="BD26" s="383">
        <v>0</v>
      </c>
      <c r="BE26" s="383">
        <v>0</v>
      </c>
      <c r="BF26" s="383"/>
      <c r="BG26" s="383" t="s">
        <v>703</v>
      </c>
      <c r="BH26" s="383">
        <v>12</v>
      </c>
      <c r="BI26" s="383" t="s">
        <v>703</v>
      </c>
      <c r="BJ26" s="383"/>
      <c r="BK26" s="383">
        <v>12</v>
      </c>
      <c r="BL26" s="383"/>
      <c r="BM26" s="377"/>
      <c r="BN26" s="375"/>
      <c r="BO26" s="389"/>
      <c r="BP26" s="383" t="s">
        <v>704</v>
      </c>
      <c r="BQ26" s="383"/>
      <c r="BR26" s="377"/>
      <c r="BS26" s="375" t="s">
        <v>730</v>
      </c>
      <c r="BT26" s="375" t="s">
        <v>495</v>
      </c>
    </row>
    <row r="27" spans="1:72" customFormat="1" ht="13" customHeight="1" x14ac:dyDescent="0.15">
      <c r="A27" s="375">
        <v>2356</v>
      </c>
      <c r="B27" s="376">
        <v>42932</v>
      </c>
      <c r="C27" s="377" t="s">
        <v>485</v>
      </c>
      <c r="D27" s="375" t="s">
        <v>626</v>
      </c>
      <c r="E27" s="390">
        <v>42916</v>
      </c>
      <c r="F27" s="377" t="s">
        <v>521</v>
      </c>
      <c r="G27" s="375" t="s">
        <v>672</v>
      </c>
      <c r="H27" s="379">
        <v>74</v>
      </c>
      <c r="I27" s="380"/>
      <c r="J27" s="380"/>
      <c r="K27" s="381"/>
      <c r="L27" s="382"/>
      <c r="M27" s="382"/>
      <c r="N27" s="382"/>
      <c r="O27" s="382"/>
      <c r="P27" s="382"/>
      <c r="Q27" s="382"/>
      <c r="R27" s="382"/>
      <c r="S27" s="382"/>
      <c r="T27" s="382"/>
      <c r="U27" s="382"/>
      <c r="V27" s="382"/>
      <c r="W27" s="379">
        <v>2.7</v>
      </c>
      <c r="X27" s="380"/>
      <c r="Y27" s="380"/>
      <c r="Z27" s="380"/>
      <c r="AA27" s="380"/>
      <c r="AB27" s="380"/>
      <c r="AC27" s="380"/>
      <c r="AD27" s="380"/>
      <c r="AE27" s="380"/>
      <c r="AF27" s="380"/>
      <c r="AG27" s="380"/>
      <c r="AH27" s="380"/>
      <c r="AI27" s="380"/>
      <c r="AJ27" s="380"/>
      <c r="AK27" s="380"/>
      <c r="AL27" s="380"/>
      <c r="AM27" s="380"/>
      <c r="AN27" s="380"/>
      <c r="AO27" s="383" t="s">
        <v>489</v>
      </c>
      <c r="AP27" s="375"/>
      <c r="AQ27" s="375"/>
      <c r="AR27" s="375"/>
      <c r="AS27" s="375"/>
      <c r="AT27" s="383">
        <v>0</v>
      </c>
      <c r="AU27" s="383">
        <v>0</v>
      </c>
      <c r="AV27" s="383">
        <v>0</v>
      </c>
      <c r="AW27" s="383">
        <v>0</v>
      </c>
      <c r="AX27" s="383">
        <v>0</v>
      </c>
      <c r="AY27" s="383">
        <v>0</v>
      </c>
      <c r="AZ27" s="383">
        <v>0</v>
      </c>
      <c r="BA27" s="383">
        <v>0</v>
      </c>
      <c r="BB27" s="383">
        <v>0</v>
      </c>
      <c r="BC27" s="383">
        <v>0</v>
      </c>
      <c r="BD27" s="383">
        <v>0</v>
      </c>
      <c r="BE27" s="383">
        <v>0</v>
      </c>
      <c r="BF27" s="383"/>
      <c r="BG27" s="383" t="s">
        <v>489</v>
      </c>
      <c r="BH27" s="383"/>
      <c r="BI27" s="383" t="s">
        <v>489</v>
      </c>
      <c r="BJ27" s="383"/>
      <c r="BK27" s="383"/>
      <c r="BL27" s="391">
        <v>43464</v>
      </c>
      <c r="BM27" s="377"/>
      <c r="BN27" s="375"/>
      <c r="BO27" s="383"/>
      <c r="BP27" s="383" t="s">
        <v>493</v>
      </c>
      <c r="BQ27" s="383"/>
      <c r="BR27" s="377"/>
      <c r="BS27" s="275" t="s">
        <v>696</v>
      </c>
      <c r="BT27" s="375" t="s">
        <v>495</v>
      </c>
    </row>
    <row r="28" spans="1:72" customFormat="1" ht="13" customHeight="1" x14ac:dyDescent="0.15">
      <c r="A28" s="375">
        <v>3076</v>
      </c>
      <c r="B28" s="376">
        <v>42931</v>
      </c>
      <c r="C28" s="377" t="s">
        <v>699</v>
      </c>
      <c r="D28" s="375" t="s">
        <v>627</v>
      </c>
      <c r="E28" s="378">
        <v>42928</v>
      </c>
      <c r="F28" s="377" t="s">
        <v>700</v>
      </c>
      <c r="G28" s="375" t="s">
        <v>701</v>
      </c>
      <c r="H28" s="379">
        <v>85.454545454545453</v>
      </c>
      <c r="I28" s="380"/>
      <c r="J28" s="380"/>
      <c r="K28" s="381"/>
      <c r="L28" s="375"/>
      <c r="M28" s="375"/>
      <c r="N28" s="375"/>
      <c r="O28" s="375"/>
      <c r="P28" s="375"/>
      <c r="Q28" s="375"/>
      <c r="R28" s="375"/>
      <c r="S28" s="375"/>
      <c r="T28" s="375"/>
      <c r="U28" s="375"/>
      <c r="V28" s="375"/>
      <c r="W28" s="379">
        <v>2.0818181818181816</v>
      </c>
      <c r="X28" s="380"/>
      <c r="Y28" s="380"/>
      <c r="Z28" s="380"/>
      <c r="AA28" s="380"/>
      <c r="AB28" s="380"/>
      <c r="AC28" s="380"/>
      <c r="AD28" s="380"/>
      <c r="AE28" s="380"/>
      <c r="AF28" s="380"/>
      <c r="AG28" s="380"/>
      <c r="AH28" s="380"/>
      <c r="AI28" s="380"/>
      <c r="AJ28" s="380"/>
      <c r="AK28" s="380"/>
      <c r="AL28" s="380"/>
      <c r="AM28" s="380"/>
      <c r="AN28" s="380"/>
      <c r="AO28" s="383" t="s">
        <v>703</v>
      </c>
      <c r="AP28" s="383"/>
      <c r="AQ28" s="383"/>
      <c r="AR28" s="383"/>
      <c r="AS28" s="375"/>
      <c r="AT28" s="383">
        <v>0</v>
      </c>
      <c r="AU28" s="383">
        <v>0</v>
      </c>
      <c r="AV28" s="383">
        <v>0</v>
      </c>
      <c r="AW28" s="383">
        <v>0</v>
      </c>
      <c r="AX28" s="383">
        <v>0</v>
      </c>
      <c r="AY28" s="383">
        <v>0</v>
      </c>
      <c r="AZ28" s="383">
        <v>0</v>
      </c>
      <c r="BA28" s="383">
        <v>0</v>
      </c>
      <c r="BB28" s="383">
        <v>0</v>
      </c>
      <c r="BC28" s="383">
        <v>0</v>
      </c>
      <c r="BD28" s="383">
        <v>0</v>
      </c>
      <c r="BE28" s="383">
        <v>0</v>
      </c>
      <c r="BF28" s="383"/>
      <c r="BG28" s="383" t="s">
        <v>703</v>
      </c>
      <c r="BH28" s="383">
        <v>12</v>
      </c>
      <c r="BI28" s="383" t="s">
        <v>703</v>
      </c>
      <c r="BJ28" s="383"/>
      <c r="BK28" s="383">
        <v>12</v>
      </c>
      <c r="BL28" s="383"/>
      <c r="BM28" s="384"/>
      <c r="BN28" s="385"/>
      <c r="BO28" s="386"/>
      <c r="BP28" s="383" t="s">
        <v>704</v>
      </c>
      <c r="BQ28" s="383"/>
      <c r="BR28" s="377" t="s">
        <v>705</v>
      </c>
      <c r="BS28" s="377" t="s">
        <v>731</v>
      </c>
      <c r="BT28" s="375" t="s">
        <v>505</v>
      </c>
    </row>
    <row r="29" spans="1:72" customFormat="1" ht="13" customHeight="1" x14ac:dyDescent="0.15">
      <c r="A29" s="375">
        <v>2834</v>
      </c>
      <c r="B29" s="376">
        <v>42932</v>
      </c>
      <c r="C29" s="377" t="s">
        <v>699</v>
      </c>
      <c r="D29" s="375" t="s">
        <v>627</v>
      </c>
      <c r="E29" s="378">
        <v>42916</v>
      </c>
      <c r="F29" s="377" t="s">
        <v>709</v>
      </c>
      <c r="G29" s="375" t="s">
        <v>710</v>
      </c>
      <c r="H29" s="379">
        <v>78.236363636363635</v>
      </c>
      <c r="I29" s="380"/>
      <c r="J29" s="380"/>
      <c r="K29" s="381"/>
      <c r="L29" s="375"/>
      <c r="M29" s="375"/>
      <c r="N29" s="375"/>
      <c r="O29" s="375"/>
      <c r="P29" s="375"/>
      <c r="Q29" s="375"/>
      <c r="R29" s="375"/>
      <c r="S29" s="375"/>
      <c r="T29" s="375"/>
      <c r="U29" s="375"/>
      <c r="V29" s="375"/>
      <c r="W29" s="379">
        <v>2.336363636363636</v>
      </c>
      <c r="X29" s="380"/>
      <c r="Y29" s="380"/>
      <c r="Z29" s="380"/>
      <c r="AA29" s="380"/>
      <c r="AB29" s="380"/>
      <c r="AC29" s="380"/>
      <c r="AD29" s="380"/>
      <c r="AE29" s="380"/>
      <c r="AF29" s="380"/>
      <c r="AG29" s="380"/>
      <c r="AH29" s="380"/>
      <c r="AI29" s="380"/>
      <c r="AJ29" s="380"/>
      <c r="AK29" s="380"/>
      <c r="AL29" s="380"/>
      <c r="AM29" s="380"/>
      <c r="AN29" s="380"/>
      <c r="AO29" s="383" t="s">
        <v>703</v>
      </c>
      <c r="AP29" s="383"/>
      <c r="AQ29" s="383"/>
      <c r="AR29" s="383"/>
      <c r="AS29" s="375"/>
      <c r="AT29" s="383">
        <v>0</v>
      </c>
      <c r="AU29" s="383">
        <v>0</v>
      </c>
      <c r="AV29" s="383">
        <v>0</v>
      </c>
      <c r="AW29" s="383">
        <v>0</v>
      </c>
      <c r="AX29" s="383">
        <v>0</v>
      </c>
      <c r="AY29" s="383">
        <v>0</v>
      </c>
      <c r="AZ29" s="383">
        <v>0</v>
      </c>
      <c r="BA29" s="383">
        <v>0</v>
      </c>
      <c r="BB29" s="383">
        <v>0</v>
      </c>
      <c r="BC29" s="383">
        <v>0</v>
      </c>
      <c r="BD29" s="383">
        <v>0</v>
      </c>
      <c r="BE29" s="383">
        <v>0</v>
      </c>
      <c r="BF29" s="383"/>
      <c r="BG29" s="383" t="s">
        <v>703</v>
      </c>
      <c r="BH29" s="383">
        <v>12</v>
      </c>
      <c r="BI29" s="383" t="s">
        <v>703</v>
      </c>
      <c r="BJ29" s="383"/>
      <c r="BK29" s="383">
        <v>12</v>
      </c>
      <c r="BL29" s="383"/>
      <c r="BM29" s="377"/>
      <c r="BN29" s="375"/>
      <c r="BO29" s="389"/>
      <c r="BP29" s="383" t="s">
        <v>704</v>
      </c>
      <c r="BQ29" s="383"/>
      <c r="BR29" s="377"/>
      <c r="BS29" s="375" t="s">
        <v>732</v>
      </c>
      <c r="BT29" s="375" t="s">
        <v>495</v>
      </c>
    </row>
    <row r="30" spans="1:72" customFormat="1" ht="13" customHeight="1" x14ac:dyDescent="0.15">
      <c r="A30" s="375">
        <v>2835</v>
      </c>
      <c r="B30" s="376">
        <v>42932</v>
      </c>
      <c r="C30" s="377" t="s">
        <v>699</v>
      </c>
      <c r="D30" s="375" t="s">
        <v>628</v>
      </c>
      <c r="E30" s="378">
        <v>42916</v>
      </c>
      <c r="F30" s="377" t="s">
        <v>709</v>
      </c>
      <c r="G30" s="375" t="s">
        <v>710</v>
      </c>
      <c r="H30" s="379">
        <v>57.272727272727266</v>
      </c>
      <c r="I30" s="380"/>
      <c r="J30" s="380"/>
      <c r="K30" s="381"/>
      <c r="L30" s="375"/>
      <c r="M30" s="375"/>
      <c r="N30" s="375"/>
      <c r="O30" s="375"/>
      <c r="P30" s="375"/>
      <c r="Q30" s="375"/>
      <c r="R30" s="375"/>
      <c r="S30" s="375"/>
      <c r="T30" s="375"/>
      <c r="U30" s="375"/>
      <c r="V30" s="375"/>
      <c r="W30" s="379">
        <v>3.8181818181818179</v>
      </c>
      <c r="X30" s="380"/>
      <c r="Y30" s="380"/>
      <c r="Z30" s="380"/>
      <c r="AA30" s="380"/>
      <c r="AB30" s="380"/>
      <c r="AC30" s="380"/>
      <c r="AD30" s="380"/>
      <c r="AE30" s="380"/>
      <c r="AF30" s="380"/>
      <c r="AG30" s="380"/>
      <c r="AH30" s="380"/>
      <c r="AI30" s="380"/>
      <c r="AJ30" s="380"/>
      <c r="AK30" s="380"/>
      <c r="AL30" s="380"/>
      <c r="AM30" s="380"/>
      <c r="AN30" s="380"/>
      <c r="AO30" s="383" t="s">
        <v>703</v>
      </c>
      <c r="AP30" s="383"/>
      <c r="AQ30" s="383"/>
      <c r="AR30" s="383"/>
      <c r="AS30" s="375"/>
      <c r="AT30" s="383">
        <v>0</v>
      </c>
      <c r="AU30" s="383">
        <v>0</v>
      </c>
      <c r="AV30" s="383">
        <v>0</v>
      </c>
      <c r="AW30" s="383">
        <v>0</v>
      </c>
      <c r="AX30" s="383">
        <v>0</v>
      </c>
      <c r="AY30" s="383">
        <v>0</v>
      </c>
      <c r="AZ30" s="383">
        <v>0</v>
      </c>
      <c r="BA30" s="383">
        <v>0</v>
      </c>
      <c r="BB30" s="383">
        <v>0</v>
      </c>
      <c r="BC30" s="383">
        <v>0</v>
      </c>
      <c r="BD30" s="383">
        <v>0</v>
      </c>
      <c r="BE30" s="383">
        <v>0</v>
      </c>
      <c r="BF30" s="383"/>
      <c r="BG30" s="383" t="s">
        <v>703</v>
      </c>
      <c r="BH30" s="383">
        <v>12</v>
      </c>
      <c r="BI30" s="383" t="s">
        <v>703</v>
      </c>
      <c r="BJ30" s="383"/>
      <c r="BK30" s="383">
        <v>12</v>
      </c>
      <c r="BL30" s="383"/>
      <c r="BM30" s="377"/>
      <c r="BN30" s="375"/>
      <c r="BO30" s="389"/>
      <c r="BP30" s="383" t="s">
        <v>704</v>
      </c>
      <c r="BQ30" s="383"/>
      <c r="BR30" s="377"/>
      <c r="BS30" s="375" t="s">
        <v>733</v>
      </c>
      <c r="BT30" s="375" t="s">
        <v>495</v>
      </c>
    </row>
    <row r="37" spans="4:4" x14ac:dyDescent="0.15">
      <c r="D37"/>
    </row>
    <row r="38" spans="4:4" x14ac:dyDescent="0.15">
      <c r="D38"/>
    </row>
    <row r="39" spans="4:4" x14ac:dyDescent="0.15">
      <c r="D39"/>
    </row>
    <row r="40" spans="4:4" x14ac:dyDescent="0.15">
      <c r="D40"/>
    </row>
    <row r="41" spans="4:4" x14ac:dyDescent="0.15">
      <c r="D41"/>
    </row>
    <row r="42" spans="4:4" x14ac:dyDescent="0.15">
      <c r="D42"/>
    </row>
    <row r="43" spans="4:4" x14ac:dyDescent="0.15">
      <c r="D43"/>
    </row>
    <row r="44" spans="4:4" x14ac:dyDescent="0.15">
      <c r="D44"/>
    </row>
    <row r="45" spans="4:4" x14ac:dyDescent="0.15">
      <c r="D45"/>
    </row>
    <row r="46" spans="4:4" x14ac:dyDescent="0.15">
      <c r="D46"/>
    </row>
    <row r="47" spans="4:4" x14ac:dyDescent="0.15">
      <c r="D47"/>
    </row>
    <row r="48" spans="4:4" x14ac:dyDescent="0.15">
      <c r="D48"/>
    </row>
  </sheetData>
  <sheetProtection algorithmName="SHA-512" hashValue="BfRFk05Q4DH2Uyawjfo5YeJFqJ9EqixAtenqRoXg2ZYS7ZxZcZn4RcqKPDJHjGZtLXwy4Dxgmyz4Fy+LrMNQog==" saltValue="3AhE9FtSk3NRAwpVdAT7xw==" spinCount="100000" sheet="1" objects="1" scenarios="1"/>
  <hyperlinks>
    <hyperlink ref="BS7" r:id="rId1" xr:uid="{68B83184-72F8-204C-8734-D9EDC4D1217E}"/>
  </hyperlinks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1024-E2C3-FD4F-BE23-E449A45EA424}">
  <sheetPr codeName="Sheet12"/>
  <dimension ref="A1:BT48"/>
  <sheetViews>
    <sheetView zoomScaleNormal="120" workbookViewId="0">
      <selection activeCell="BS10" sqref="BS10"/>
    </sheetView>
  </sheetViews>
  <sheetFormatPr baseColWidth="10" defaultRowHeight="13" x14ac:dyDescent="0.15"/>
  <cols>
    <col min="1" max="1" width="7.1640625" style="233" customWidth="1"/>
    <col min="2" max="2" width="10.83203125" style="233"/>
    <col min="3" max="3" width="6.33203125" style="233" customWidth="1"/>
    <col min="4" max="4" width="30.5" style="233" bestFit="1" customWidth="1"/>
    <col min="5" max="5" width="10.83203125" style="233"/>
    <col min="6" max="6" width="16.1640625" style="233" customWidth="1"/>
    <col min="7" max="7" width="16.5" style="233" customWidth="1"/>
    <col min="8" max="64" width="10.83203125" style="233"/>
    <col min="65" max="65" width="50.6640625" style="233" customWidth="1"/>
    <col min="66" max="66" width="12.1640625" style="233" customWidth="1"/>
    <col min="67" max="67" width="10.83203125" style="233" customWidth="1"/>
    <col min="68" max="69" width="10.83203125" style="233"/>
    <col min="70" max="70" width="20.5" style="233" customWidth="1"/>
    <col min="71" max="71" width="88.1640625" style="233" customWidth="1"/>
    <col min="72" max="16384" width="10.83203125" style="233"/>
  </cols>
  <sheetData>
    <row r="1" spans="1:72" ht="70" x14ac:dyDescent="0.15">
      <c r="A1" s="208" t="s">
        <v>209</v>
      </c>
      <c r="B1" s="208" t="s">
        <v>366</v>
      </c>
      <c r="C1" s="209" t="s">
        <v>257</v>
      </c>
      <c r="D1" s="210" t="s">
        <v>258</v>
      </c>
      <c r="E1" s="208" t="s">
        <v>259</v>
      </c>
      <c r="F1" s="209" t="s">
        <v>267</v>
      </c>
      <c r="G1" s="210" t="s">
        <v>260</v>
      </c>
      <c r="H1" s="211" t="s">
        <v>268</v>
      </c>
      <c r="I1" s="212" t="s">
        <v>647</v>
      </c>
      <c r="J1" s="213" t="s">
        <v>648</v>
      </c>
      <c r="K1" s="214" t="s">
        <v>261</v>
      </c>
      <c r="L1" s="214" t="s">
        <v>262</v>
      </c>
      <c r="M1" s="214" t="s">
        <v>263</v>
      </c>
      <c r="N1" s="214" t="s">
        <v>264</v>
      </c>
      <c r="O1" s="214" t="s">
        <v>265</v>
      </c>
      <c r="P1" s="215" t="s">
        <v>266</v>
      </c>
      <c r="Q1" s="216" t="s">
        <v>649</v>
      </c>
      <c r="R1" s="216" t="s">
        <v>650</v>
      </c>
      <c r="S1" s="216" t="s">
        <v>651</v>
      </c>
      <c r="T1" s="216" t="s">
        <v>652</v>
      </c>
      <c r="U1" s="216" t="s">
        <v>653</v>
      </c>
      <c r="V1" s="217" t="s">
        <v>654</v>
      </c>
      <c r="W1" s="218" t="s">
        <v>655</v>
      </c>
      <c r="X1" s="218" t="s">
        <v>317</v>
      </c>
      <c r="Y1" s="218" t="s">
        <v>318</v>
      </c>
      <c r="Z1" s="218" t="s">
        <v>319</v>
      </c>
      <c r="AA1" s="218" t="s">
        <v>320</v>
      </c>
      <c r="AB1" s="219" t="s">
        <v>321</v>
      </c>
      <c r="AC1" s="220" t="s">
        <v>322</v>
      </c>
      <c r="AD1" s="220" t="s">
        <v>323</v>
      </c>
      <c r="AE1" s="220" t="s">
        <v>324</v>
      </c>
      <c r="AF1" s="220" t="s">
        <v>428</v>
      </c>
      <c r="AG1" s="220" t="s">
        <v>429</v>
      </c>
      <c r="AH1" s="221" t="s">
        <v>430</v>
      </c>
      <c r="AI1" s="222" t="s">
        <v>431</v>
      </c>
      <c r="AJ1" s="222" t="s">
        <v>331</v>
      </c>
      <c r="AK1" s="222" t="s">
        <v>332</v>
      </c>
      <c r="AL1" s="222" t="s">
        <v>333</v>
      </c>
      <c r="AM1" s="222" t="s">
        <v>334</v>
      </c>
      <c r="AN1" s="223" t="s">
        <v>335</v>
      </c>
      <c r="AO1" s="224" t="s">
        <v>336</v>
      </c>
      <c r="AP1" s="224" t="s">
        <v>337</v>
      </c>
      <c r="AQ1" s="224" t="s">
        <v>338</v>
      </c>
      <c r="AR1" s="225" t="s">
        <v>229</v>
      </c>
      <c r="AS1" s="226" t="s">
        <v>656</v>
      </c>
      <c r="AT1" s="227" t="s">
        <v>230</v>
      </c>
      <c r="AU1" s="228" t="s">
        <v>231</v>
      </c>
      <c r="AV1" s="227" t="s">
        <v>232</v>
      </c>
      <c r="AW1" s="218" t="s">
        <v>340</v>
      </c>
      <c r="AX1" s="229" t="s">
        <v>440</v>
      </c>
      <c r="AY1" s="218" t="s">
        <v>441</v>
      </c>
      <c r="AZ1" s="229" t="s">
        <v>442</v>
      </c>
      <c r="BA1" s="219" t="s">
        <v>443</v>
      </c>
      <c r="BB1" s="227" t="s">
        <v>549</v>
      </c>
      <c r="BC1" s="230" t="s">
        <v>550</v>
      </c>
      <c r="BD1" s="229" t="s">
        <v>444</v>
      </c>
      <c r="BE1" s="219" t="s">
        <v>445</v>
      </c>
      <c r="BF1" s="208" t="s">
        <v>446</v>
      </c>
      <c r="BG1" s="231" t="s">
        <v>447</v>
      </c>
      <c r="BH1" s="232" t="s">
        <v>249</v>
      </c>
      <c r="BI1" s="231" t="s">
        <v>250</v>
      </c>
      <c r="BJ1" s="231" t="s">
        <v>551</v>
      </c>
      <c r="BK1" s="231" t="s">
        <v>552</v>
      </c>
      <c r="BL1" s="231" t="s">
        <v>553</v>
      </c>
      <c r="BM1" s="208" t="s">
        <v>251</v>
      </c>
      <c r="BN1" s="209" t="s">
        <v>252</v>
      </c>
      <c r="BO1" s="231" t="s">
        <v>353</v>
      </c>
      <c r="BP1" s="231" t="s">
        <v>354</v>
      </c>
      <c r="BQ1" s="231" t="s">
        <v>657</v>
      </c>
      <c r="BR1" s="209" t="s">
        <v>355</v>
      </c>
      <c r="BS1" s="231" t="s">
        <v>356</v>
      </c>
      <c r="BT1" s="208" t="s">
        <v>357</v>
      </c>
    </row>
    <row r="2" spans="1:72" x14ac:dyDescent="0.15">
      <c r="A2" s="234">
        <v>2345</v>
      </c>
      <c r="B2" s="235">
        <v>42566</v>
      </c>
      <c r="C2" s="236" t="s">
        <v>565</v>
      </c>
      <c r="D2" s="237" t="s">
        <v>608</v>
      </c>
      <c r="E2" s="235">
        <v>42551</v>
      </c>
      <c r="F2" s="236" t="s">
        <v>204</v>
      </c>
      <c r="G2" s="237" t="s">
        <v>663</v>
      </c>
      <c r="H2" s="238">
        <v>59.063636363636355</v>
      </c>
      <c r="I2" s="238"/>
      <c r="J2" s="238"/>
      <c r="K2" s="239" t="s">
        <v>582</v>
      </c>
      <c r="L2" s="240">
        <v>1200</v>
      </c>
      <c r="M2" s="240">
        <v>1200</v>
      </c>
      <c r="N2" s="240">
        <v>3000</v>
      </c>
      <c r="O2" s="240">
        <v>160000</v>
      </c>
      <c r="P2" s="240">
        <v>658000</v>
      </c>
      <c r="Q2" s="240"/>
      <c r="R2" s="240"/>
      <c r="S2" s="240"/>
      <c r="T2" s="240"/>
      <c r="U2" s="240"/>
      <c r="V2" s="240"/>
      <c r="W2" s="241">
        <v>2.6181818181818177</v>
      </c>
      <c r="X2" s="241">
        <v>2.4727272727272727</v>
      </c>
      <c r="Y2" s="241">
        <v>2.3454545454545452</v>
      </c>
      <c r="Z2" s="241">
        <v>2.336363636363636</v>
      </c>
      <c r="AA2" s="241">
        <v>2.2363636363636363</v>
      </c>
      <c r="AB2" s="241">
        <v>2</v>
      </c>
      <c r="AC2" s="241"/>
      <c r="AD2" s="241"/>
      <c r="AE2" s="241"/>
      <c r="AF2" s="241"/>
      <c r="AG2" s="241"/>
      <c r="AH2" s="241"/>
      <c r="AI2" s="241"/>
      <c r="AJ2" s="241"/>
      <c r="AK2" s="241"/>
      <c r="AL2" s="241"/>
      <c r="AM2" s="241"/>
      <c r="AN2" s="241"/>
      <c r="AO2" s="242" t="s">
        <v>569</v>
      </c>
      <c r="AP2" s="242"/>
      <c r="AQ2" s="242"/>
      <c r="AR2" s="242"/>
      <c r="AS2" s="237"/>
      <c r="AT2" s="242">
        <v>0</v>
      </c>
      <c r="AU2" s="242">
        <v>0</v>
      </c>
      <c r="AV2" s="242">
        <v>0</v>
      </c>
      <c r="AW2" s="242">
        <v>0</v>
      </c>
      <c r="AX2" s="242">
        <v>0</v>
      </c>
      <c r="AY2" s="242">
        <v>0</v>
      </c>
      <c r="AZ2" s="242">
        <v>0</v>
      </c>
      <c r="BA2" s="242">
        <v>0</v>
      </c>
      <c r="BB2" s="242">
        <v>0</v>
      </c>
      <c r="BC2" s="242">
        <v>0</v>
      </c>
      <c r="BD2" s="242">
        <v>0</v>
      </c>
      <c r="BE2" s="242">
        <v>0</v>
      </c>
      <c r="BF2" s="237"/>
      <c r="BG2" s="242" t="s">
        <v>569</v>
      </c>
      <c r="BH2" s="242">
        <v>12</v>
      </c>
      <c r="BI2" s="242" t="s">
        <v>569</v>
      </c>
      <c r="BJ2" s="242"/>
      <c r="BK2" s="242"/>
      <c r="BL2" s="242"/>
      <c r="BM2" s="236"/>
      <c r="BN2" s="237"/>
      <c r="BO2" s="242"/>
      <c r="BP2" s="242" t="s">
        <v>579</v>
      </c>
      <c r="BQ2" s="242"/>
      <c r="BR2" s="236"/>
      <c r="BS2" s="237" t="s">
        <v>664</v>
      </c>
      <c r="BT2" s="237" t="s">
        <v>572</v>
      </c>
    </row>
    <row r="3" spans="1:72" x14ac:dyDescent="0.15">
      <c r="A3" s="234">
        <v>2558</v>
      </c>
      <c r="B3" s="235">
        <v>42567</v>
      </c>
      <c r="C3" s="236" t="s">
        <v>565</v>
      </c>
      <c r="D3" s="237" t="s">
        <v>608</v>
      </c>
      <c r="E3" s="235">
        <v>42567</v>
      </c>
      <c r="F3" s="236" t="s">
        <v>641</v>
      </c>
      <c r="G3" s="237" t="s">
        <v>665</v>
      </c>
      <c r="H3" s="238">
        <v>59.1</v>
      </c>
      <c r="I3" s="238"/>
      <c r="J3" s="238"/>
      <c r="K3" s="239" t="s">
        <v>582</v>
      </c>
      <c r="L3" s="240">
        <v>1200</v>
      </c>
      <c r="M3" s="240">
        <v>1200</v>
      </c>
      <c r="N3" s="240">
        <v>3000</v>
      </c>
      <c r="O3" s="240">
        <v>160000</v>
      </c>
      <c r="P3" s="240">
        <v>658000</v>
      </c>
      <c r="Q3" s="240"/>
      <c r="R3" s="240"/>
      <c r="S3" s="240"/>
      <c r="T3" s="240"/>
      <c r="U3" s="240"/>
      <c r="V3" s="240"/>
      <c r="W3" s="241">
        <v>3.1090909090909089</v>
      </c>
      <c r="X3" s="241">
        <v>2.0545454545454542</v>
      </c>
      <c r="Y3" s="241">
        <v>1.9272727272727272</v>
      </c>
      <c r="Z3" s="241">
        <v>1.8999999999999997</v>
      </c>
      <c r="AA3" s="241">
        <v>1.8181818181818181</v>
      </c>
      <c r="AB3" s="241">
        <v>1.5090909090909088</v>
      </c>
      <c r="AC3" s="241"/>
      <c r="AD3" s="241"/>
      <c r="AE3" s="241"/>
      <c r="AF3" s="241"/>
      <c r="AG3" s="241"/>
      <c r="AH3" s="241"/>
      <c r="AI3" s="241"/>
      <c r="AJ3" s="241"/>
      <c r="AK3" s="241"/>
      <c r="AL3" s="241"/>
      <c r="AM3" s="241"/>
      <c r="AN3" s="241"/>
      <c r="AO3" s="242" t="s">
        <v>569</v>
      </c>
      <c r="AP3" s="237"/>
      <c r="AQ3" s="237"/>
      <c r="AR3" s="237"/>
      <c r="AS3" s="237"/>
      <c r="AT3" s="242">
        <v>0</v>
      </c>
      <c r="AU3" s="242">
        <v>0</v>
      </c>
      <c r="AV3" s="242">
        <v>0</v>
      </c>
      <c r="AW3" s="242">
        <v>0</v>
      </c>
      <c r="AX3" s="242">
        <v>0</v>
      </c>
      <c r="AY3" s="242">
        <v>0</v>
      </c>
      <c r="AZ3" s="242">
        <v>0</v>
      </c>
      <c r="BA3" s="242">
        <v>0</v>
      </c>
      <c r="BB3" s="242">
        <v>0</v>
      </c>
      <c r="BC3" s="242">
        <v>0</v>
      </c>
      <c r="BD3" s="242">
        <v>0</v>
      </c>
      <c r="BE3" s="242">
        <v>0</v>
      </c>
      <c r="BF3" s="242"/>
      <c r="BG3" s="242" t="s">
        <v>569</v>
      </c>
      <c r="BH3" s="242"/>
      <c r="BI3" s="242" t="s">
        <v>569</v>
      </c>
      <c r="BJ3" s="242"/>
      <c r="BK3" s="242"/>
      <c r="BL3" s="242"/>
      <c r="BM3" s="236"/>
      <c r="BN3" s="237"/>
      <c r="BO3" s="242"/>
      <c r="BP3" s="242" t="s">
        <v>579</v>
      </c>
      <c r="BQ3" s="242"/>
      <c r="BR3" s="236"/>
      <c r="BS3" s="275" t="s">
        <v>666</v>
      </c>
      <c r="BT3" s="237" t="s">
        <v>495</v>
      </c>
    </row>
    <row r="4" spans="1:72" x14ac:dyDescent="0.15">
      <c r="A4" s="234">
        <v>2106</v>
      </c>
      <c r="B4" s="235">
        <v>42566</v>
      </c>
      <c r="C4" s="243" t="s">
        <v>565</v>
      </c>
      <c r="D4" s="237" t="s">
        <v>608</v>
      </c>
      <c r="E4" s="235">
        <v>42551</v>
      </c>
      <c r="F4" s="236" t="s">
        <v>642</v>
      </c>
      <c r="G4" s="237" t="s">
        <v>615</v>
      </c>
      <c r="H4" s="238">
        <v>60.399999999999991</v>
      </c>
      <c r="I4" s="238"/>
      <c r="J4" s="238"/>
      <c r="K4" s="239" t="s">
        <v>582</v>
      </c>
      <c r="L4" s="240">
        <v>1242.72</v>
      </c>
      <c r="M4" s="240">
        <v>1223.04</v>
      </c>
      <c r="N4" s="240">
        <v>2958.9</v>
      </c>
      <c r="O4" s="240">
        <v>159287.64000000001</v>
      </c>
      <c r="P4" s="240">
        <v>657863.04</v>
      </c>
      <c r="Q4" s="240"/>
      <c r="R4" s="240"/>
      <c r="S4" s="240"/>
      <c r="T4" s="240"/>
      <c r="U4" s="240"/>
      <c r="V4" s="240"/>
      <c r="W4" s="241">
        <v>3.7818181818181817</v>
      </c>
      <c r="X4" s="241">
        <v>2.6363636363636362</v>
      </c>
      <c r="Y4" s="241">
        <v>2.5181818181818181</v>
      </c>
      <c r="Z4" s="241">
        <v>2.418181818181818</v>
      </c>
      <c r="AA4" s="241">
        <v>2.3454545454545452</v>
      </c>
      <c r="AB4" s="241">
        <v>2.0818181818181816</v>
      </c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2" t="s">
        <v>569</v>
      </c>
      <c r="AP4" s="242"/>
      <c r="AQ4" s="242"/>
      <c r="AR4" s="242"/>
      <c r="AS4" s="237"/>
      <c r="AT4" s="242">
        <v>16</v>
      </c>
      <c r="AU4" s="242">
        <v>0</v>
      </c>
      <c r="AV4" s="242">
        <v>0</v>
      </c>
      <c r="AW4" s="242">
        <v>0</v>
      </c>
      <c r="AX4" s="242">
        <v>0</v>
      </c>
      <c r="AY4" s="242">
        <v>0</v>
      </c>
      <c r="AZ4" s="242">
        <v>0</v>
      </c>
      <c r="BA4" s="242">
        <v>0</v>
      </c>
      <c r="BB4" s="242">
        <v>0</v>
      </c>
      <c r="BC4" s="242">
        <v>0</v>
      </c>
      <c r="BD4" s="242">
        <v>0</v>
      </c>
      <c r="BE4" s="242">
        <v>0</v>
      </c>
      <c r="BF4" s="237"/>
      <c r="BG4" s="242" t="s">
        <v>569</v>
      </c>
      <c r="BH4" s="242">
        <v>12</v>
      </c>
      <c r="BI4" s="242" t="s">
        <v>569</v>
      </c>
      <c r="BJ4" s="242"/>
      <c r="BK4" s="242"/>
      <c r="BL4" s="242"/>
      <c r="BM4" s="236"/>
      <c r="BN4" s="237"/>
      <c r="BO4" s="242"/>
      <c r="BP4" s="242" t="s">
        <v>579</v>
      </c>
      <c r="BQ4" s="242"/>
      <c r="BR4" s="236"/>
      <c r="BS4" s="237" t="s">
        <v>667</v>
      </c>
      <c r="BT4" s="237" t="s">
        <v>572</v>
      </c>
    </row>
    <row r="5" spans="1:72" x14ac:dyDescent="0.15">
      <c r="A5" s="234">
        <v>2148</v>
      </c>
      <c r="B5" s="235">
        <v>42566</v>
      </c>
      <c r="C5" s="236" t="s">
        <v>565</v>
      </c>
      <c r="D5" s="237" t="s">
        <v>608</v>
      </c>
      <c r="E5" s="235">
        <v>42565</v>
      </c>
      <c r="F5" s="236" t="s">
        <v>643</v>
      </c>
      <c r="G5" s="237" t="s">
        <v>668</v>
      </c>
      <c r="H5" s="238">
        <v>59.090909090909086</v>
      </c>
      <c r="I5" s="238"/>
      <c r="J5" s="238"/>
      <c r="K5" s="239" t="s">
        <v>582</v>
      </c>
      <c r="L5" s="240">
        <v>1242</v>
      </c>
      <c r="M5" s="240">
        <v>163440</v>
      </c>
      <c r="N5" s="240"/>
      <c r="O5" s="240"/>
      <c r="P5" s="240"/>
      <c r="Q5" s="240"/>
      <c r="R5" s="240"/>
      <c r="S5" s="240"/>
      <c r="T5" s="240"/>
      <c r="U5" s="240"/>
      <c r="V5" s="240"/>
      <c r="W5" s="241">
        <v>3.5</v>
      </c>
      <c r="X5" s="241">
        <v>2.0909090909090904</v>
      </c>
      <c r="Y5" s="241">
        <v>1.8181818181818181</v>
      </c>
      <c r="Z5" s="241" t="s">
        <v>669</v>
      </c>
      <c r="AA5" s="241" t="s">
        <v>669</v>
      </c>
      <c r="AB5" s="241" t="s">
        <v>669</v>
      </c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2" t="s">
        <v>569</v>
      </c>
      <c r="AP5" s="237"/>
      <c r="AQ5" s="237"/>
      <c r="AR5" s="237"/>
      <c r="AS5" s="237"/>
      <c r="AT5" s="242">
        <v>10</v>
      </c>
      <c r="AU5" s="242">
        <v>0</v>
      </c>
      <c r="AV5" s="242">
        <v>0</v>
      </c>
      <c r="AW5" s="242">
        <v>0</v>
      </c>
      <c r="AX5" s="242">
        <v>0</v>
      </c>
      <c r="AY5" s="242">
        <v>0</v>
      </c>
      <c r="AZ5" s="242">
        <v>0</v>
      </c>
      <c r="BA5" s="242">
        <v>0</v>
      </c>
      <c r="BB5" s="242">
        <v>0</v>
      </c>
      <c r="BC5" s="242">
        <v>0</v>
      </c>
      <c r="BD5" s="242">
        <v>0</v>
      </c>
      <c r="BE5" s="242">
        <v>0</v>
      </c>
      <c r="BF5" s="237"/>
      <c r="BG5" s="242" t="s">
        <v>569</v>
      </c>
      <c r="BH5" s="242">
        <v>12</v>
      </c>
      <c r="BI5" s="242" t="s">
        <v>569</v>
      </c>
      <c r="BJ5" s="242"/>
      <c r="BK5" s="242"/>
      <c r="BL5" s="242"/>
      <c r="BM5" s="236"/>
      <c r="BN5" s="237"/>
      <c r="BO5" s="242"/>
      <c r="BP5" s="242" t="s">
        <v>579</v>
      </c>
      <c r="BQ5" s="242"/>
      <c r="BR5" s="236" t="s">
        <v>670</v>
      </c>
      <c r="BS5" s="237" t="s">
        <v>671</v>
      </c>
      <c r="BT5" s="237" t="s">
        <v>495</v>
      </c>
    </row>
    <row r="6" spans="1:72" x14ac:dyDescent="0.15">
      <c r="A6" s="234">
        <v>2357</v>
      </c>
      <c r="B6" s="235">
        <v>42567</v>
      </c>
      <c r="C6" s="236" t="s">
        <v>565</v>
      </c>
      <c r="D6" s="237" t="s">
        <v>608</v>
      </c>
      <c r="E6" s="235">
        <v>42551</v>
      </c>
      <c r="F6" s="236" t="s">
        <v>644</v>
      </c>
      <c r="G6" s="237" t="s">
        <v>672</v>
      </c>
      <c r="H6" s="238">
        <v>62.999999999999993</v>
      </c>
      <c r="I6" s="238"/>
      <c r="J6" s="238"/>
      <c r="K6" s="239" t="s">
        <v>582</v>
      </c>
      <c r="L6" s="240">
        <v>1242</v>
      </c>
      <c r="M6" s="240">
        <v>1222</v>
      </c>
      <c r="N6" s="240">
        <v>2958</v>
      </c>
      <c r="O6" s="240">
        <v>159287</v>
      </c>
      <c r="P6" s="240">
        <v>657863</v>
      </c>
      <c r="Q6" s="240"/>
      <c r="R6" s="240"/>
      <c r="S6" s="240"/>
      <c r="T6" s="240"/>
      <c r="U6" s="240"/>
      <c r="V6" s="240"/>
      <c r="W6" s="241">
        <v>3.3818181818181818</v>
      </c>
      <c r="X6" s="241">
        <v>2.1</v>
      </c>
      <c r="Y6" s="241">
        <v>2</v>
      </c>
      <c r="Z6" s="241">
        <v>1.9545454545454544</v>
      </c>
      <c r="AA6" s="241">
        <v>1.8999999999999997</v>
      </c>
      <c r="AB6" s="241">
        <v>1.7636363636363634</v>
      </c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2" t="s">
        <v>569</v>
      </c>
      <c r="AP6" s="242"/>
      <c r="AQ6" s="242"/>
      <c r="AR6" s="242"/>
      <c r="AS6" s="237"/>
      <c r="AT6" s="242">
        <v>0</v>
      </c>
      <c r="AU6" s="242">
        <v>0</v>
      </c>
      <c r="AV6" s="242">
        <v>0</v>
      </c>
      <c r="AW6" s="242">
        <v>0</v>
      </c>
      <c r="AX6" s="242">
        <v>0</v>
      </c>
      <c r="AY6" s="242">
        <v>0</v>
      </c>
      <c r="AZ6" s="242">
        <v>0</v>
      </c>
      <c r="BA6" s="242">
        <v>0</v>
      </c>
      <c r="BB6" s="242">
        <v>0</v>
      </c>
      <c r="BC6" s="242">
        <v>0</v>
      </c>
      <c r="BD6" s="242">
        <v>0</v>
      </c>
      <c r="BE6" s="242">
        <v>0</v>
      </c>
      <c r="BF6" s="237"/>
      <c r="BG6" s="242" t="s">
        <v>569</v>
      </c>
      <c r="BH6" s="242"/>
      <c r="BI6" s="242" t="s">
        <v>569</v>
      </c>
      <c r="BJ6" s="242"/>
      <c r="BK6" s="242"/>
      <c r="BL6" s="242"/>
      <c r="BM6" s="236"/>
      <c r="BN6" s="237"/>
      <c r="BO6" s="244"/>
      <c r="BP6" s="242" t="s">
        <v>579</v>
      </c>
      <c r="BQ6" s="242"/>
      <c r="BR6" s="236"/>
      <c r="BS6" s="237" t="s">
        <v>673</v>
      </c>
      <c r="BT6" s="237" t="s">
        <v>572</v>
      </c>
    </row>
    <row r="7" spans="1:72" x14ac:dyDescent="0.15">
      <c r="A7" s="234">
        <v>2686</v>
      </c>
      <c r="B7" s="235">
        <v>42566</v>
      </c>
      <c r="C7" s="236" t="s">
        <v>565</v>
      </c>
      <c r="D7" s="237" t="s">
        <v>608</v>
      </c>
      <c r="E7" s="245">
        <v>42551</v>
      </c>
      <c r="F7" s="236" t="s">
        <v>580</v>
      </c>
      <c r="G7" s="237" t="s">
        <v>674</v>
      </c>
      <c r="H7" s="238">
        <v>35.263636363636358</v>
      </c>
      <c r="I7" s="238"/>
      <c r="J7" s="238"/>
      <c r="K7" s="239" t="s">
        <v>582</v>
      </c>
      <c r="L7" s="240">
        <v>1245</v>
      </c>
      <c r="M7" s="240">
        <v>1250</v>
      </c>
      <c r="N7" s="240">
        <v>2960</v>
      </c>
      <c r="O7" s="240">
        <v>159290</v>
      </c>
      <c r="P7" s="240">
        <v>657865</v>
      </c>
      <c r="Q7" s="240"/>
      <c r="R7" s="240"/>
      <c r="S7" s="240"/>
      <c r="T7" s="240"/>
      <c r="U7" s="240"/>
      <c r="V7" s="240"/>
      <c r="W7" s="241">
        <v>3.6454545454545451</v>
      </c>
      <c r="X7" s="241">
        <v>2.3818181818181818</v>
      </c>
      <c r="Y7" s="241">
        <v>2.336363636363636</v>
      </c>
      <c r="Z7" s="241">
        <v>2.336363636363636</v>
      </c>
      <c r="AA7" s="241">
        <v>2.2999999999999998</v>
      </c>
      <c r="AB7" s="241">
        <v>2.1363636363636362</v>
      </c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2" t="s">
        <v>569</v>
      </c>
      <c r="AP7" s="237"/>
      <c r="AQ7" s="237"/>
      <c r="AR7" s="237"/>
      <c r="AS7" s="237"/>
      <c r="AT7" s="242">
        <v>0</v>
      </c>
      <c r="AU7" s="242">
        <v>0</v>
      </c>
      <c r="AV7" s="242">
        <v>0</v>
      </c>
      <c r="AW7" s="242">
        <v>0</v>
      </c>
      <c r="AX7" s="242">
        <v>0</v>
      </c>
      <c r="AY7" s="242">
        <v>0</v>
      </c>
      <c r="AZ7" s="242">
        <v>0</v>
      </c>
      <c r="BA7" s="242">
        <v>0</v>
      </c>
      <c r="BB7" s="242">
        <v>0</v>
      </c>
      <c r="BC7" s="242">
        <v>0</v>
      </c>
      <c r="BD7" s="242">
        <v>0</v>
      </c>
      <c r="BE7" s="242">
        <v>0</v>
      </c>
      <c r="BF7" s="242"/>
      <c r="BG7" s="242" t="s">
        <v>569</v>
      </c>
      <c r="BH7" s="242"/>
      <c r="BI7" s="242" t="s">
        <v>569</v>
      </c>
      <c r="BJ7" s="242"/>
      <c r="BK7" s="242"/>
      <c r="BL7" s="242"/>
      <c r="BM7" s="236"/>
      <c r="BN7" s="237"/>
      <c r="BO7" s="242"/>
      <c r="BP7" s="242" t="s">
        <v>579</v>
      </c>
      <c r="BQ7" s="242">
        <v>1</v>
      </c>
      <c r="BR7" s="236"/>
      <c r="BS7" s="237" t="s">
        <v>675</v>
      </c>
      <c r="BT7" s="237" t="s">
        <v>572</v>
      </c>
    </row>
    <row r="8" spans="1:72" x14ac:dyDescent="0.15">
      <c r="A8" s="234">
        <v>2674</v>
      </c>
      <c r="B8" s="235">
        <v>42566</v>
      </c>
      <c r="C8" s="236" t="s">
        <v>565</v>
      </c>
      <c r="D8" s="237" t="s">
        <v>608</v>
      </c>
      <c r="E8" s="235">
        <v>42551</v>
      </c>
      <c r="F8" s="236" t="s">
        <v>645</v>
      </c>
      <c r="G8" s="237" t="s">
        <v>676</v>
      </c>
      <c r="H8" s="238">
        <v>32.68181818181818</v>
      </c>
      <c r="I8" s="238"/>
      <c r="J8" s="238"/>
      <c r="K8" s="239" t="s">
        <v>582</v>
      </c>
      <c r="L8" s="240">
        <v>1243</v>
      </c>
      <c r="M8" s="240">
        <v>1223</v>
      </c>
      <c r="N8" s="240">
        <v>1959</v>
      </c>
      <c r="O8" s="240">
        <v>159240</v>
      </c>
      <c r="P8" s="240">
        <v>657840</v>
      </c>
      <c r="Q8" s="240"/>
      <c r="R8" s="240"/>
      <c r="S8" s="240"/>
      <c r="T8" s="240"/>
      <c r="U8" s="240"/>
      <c r="V8" s="240"/>
      <c r="W8" s="241">
        <v>3.3818181818181818</v>
      </c>
      <c r="X8" s="241">
        <v>2.1999999999999997</v>
      </c>
      <c r="Y8" s="241">
        <v>2.1636363636363636</v>
      </c>
      <c r="Z8" s="241">
        <v>2.1636363636363636</v>
      </c>
      <c r="AA8" s="241">
        <v>2.127272727272727</v>
      </c>
      <c r="AB8" s="241">
        <v>1.9727272727272724</v>
      </c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2" t="s">
        <v>569</v>
      </c>
      <c r="AP8" s="242"/>
      <c r="AQ8" s="242"/>
      <c r="AR8" s="242"/>
      <c r="AS8" s="237"/>
      <c r="AT8" s="242">
        <v>0</v>
      </c>
      <c r="AU8" s="242">
        <v>0</v>
      </c>
      <c r="AV8" s="242">
        <v>0</v>
      </c>
      <c r="AW8" s="242">
        <v>0</v>
      </c>
      <c r="AX8" s="242">
        <v>0</v>
      </c>
      <c r="AY8" s="242">
        <v>0</v>
      </c>
      <c r="AZ8" s="242">
        <v>0</v>
      </c>
      <c r="BA8" s="242">
        <v>0</v>
      </c>
      <c r="BB8" s="242">
        <v>0</v>
      </c>
      <c r="BC8" s="242">
        <v>0</v>
      </c>
      <c r="BD8" s="242">
        <v>0</v>
      </c>
      <c r="BE8" s="242">
        <v>0</v>
      </c>
      <c r="BF8" s="237"/>
      <c r="BG8" s="242" t="s">
        <v>569</v>
      </c>
      <c r="BH8" s="242"/>
      <c r="BI8" s="242" t="s">
        <v>569</v>
      </c>
      <c r="BJ8" s="242"/>
      <c r="BK8" s="242"/>
      <c r="BL8" s="242"/>
      <c r="BM8" s="236"/>
      <c r="BN8" s="237"/>
      <c r="BO8" s="242"/>
      <c r="BP8" s="242" t="s">
        <v>579</v>
      </c>
      <c r="BQ8" s="242">
        <v>1</v>
      </c>
      <c r="BR8" s="236"/>
      <c r="BS8" s="237" t="s">
        <v>677</v>
      </c>
      <c r="BT8" s="237" t="s">
        <v>572</v>
      </c>
    </row>
    <row r="9" spans="1:72" x14ac:dyDescent="0.15">
      <c r="A9" s="234">
        <v>2687</v>
      </c>
      <c r="B9" s="235">
        <v>42567</v>
      </c>
      <c r="C9" s="236" t="s">
        <v>565</v>
      </c>
      <c r="D9" s="237" t="s">
        <v>608</v>
      </c>
      <c r="E9" s="235">
        <v>42551</v>
      </c>
      <c r="F9" s="236" t="s">
        <v>646</v>
      </c>
      <c r="G9" s="237" t="s">
        <v>678</v>
      </c>
      <c r="H9" s="238">
        <v>52.999999999999993</v>
      </c>
      <c r="I9" s="238"/>
      <c r="J9" s="238"/>
      <c r="K9" s="239" t="s">
        <v>582</v>
      </c>
      <c r="L9" s="240">
        <v>1240</v>
      </c>
      <c r="M9" s="240">
        <v>1220</v>
      </c>
      <c r="N9" s="240">
        <v>2960</v>
      </c>
      <c r="O9" s="240">
        <v>159300</v>
      </c>
      <c r="P9" s="240">
        <v>657900</v>
      </c>
      <c r="Q9" s="240"/>
      <c r="R9" s="240"/>
      <c r="S9" s="240"/>
      <c r="T9" s="240"/>
      <c r="U9" s="240"/>
      <c r="V9" s="240"/>
      <c r="W9" s="241">
        <v>3.4090909090909087</v>
      </c>
      <c r="X9" s="241">
        <v>2.2727272727272725</v>
      </c>
      <c r="Y9" s="241">
        <v>2.1</v>
      </c>
      <c r="Z9" s="241">
        <v>2.0818181818181816</v>
      </c>
      <c r="AA9" s="241">
        <v>1.9818181818181817</v>
      </c>
      <c r="AB9" s="241">
        <v>1.1272727272727272</v>
      </c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2" t="s">
        <v>569</v>
      </c>
      <c r="AP9" s="242"/>
      <c r="AQ9" s="242"/>
      <c r="AR9" s="242"/>
      <c r="AS9" s="237"/>
      <c r="AT9" s="242">
        <v>20</v>
      </c>
      <c r="AU9" s="242">
        <v>0</v>
      </c>
      <c r="AV9" s="242">
        <v>0</v>
      </c>
      <c r="AW9" s="242">
        <v>0</v>
      </c>
      <c r="AX9" s="242">
        <v>0</v>
      </c>
      <c r="AY9" s="242">
        <v>0</v>
      </c>
      <c r="AZ9" s="242">
        <v>0</v>
      </c>
      <c r="BA9" s="242">
        <v>0</v>
      </c>
      <c r="BB9" s="242">
        <v>0</v>
      </c>
      <c r="BC9" s="242">
        <v>0</v>
      </c>
      <c r="BD9" s="242">
        <v>0</v>
      </c>
      <c r="BE9" s="242">
        <v>0</v>
      </c>
      <c r="BF9" s="237"/>
      <c r="BG9" s="242" t="s">
        <v>569</v>
      </c>
      <c r="BH9" s="242"/>
      <c r="BI9" s="242" t="s">
        <v>569</v>
      </c>
      <c r="BJ9" s="242"/>
      <c r="BK9" s="242"/>
      <c r="BL9" s="242"/>
      <c r="BM9" s="236"/>
      <c r="BN9" s="237"/>
      <c r="BO9" s="242"/>
      <c r="BP9" s="242" t="s">
        <v>579</v>
      </c>
      <c r="BQ9" s="242"/>
      <c r="BR9" s="236"/>
      <c r="BS9" s="237" t="s">
        <v>679</v>
      </c>
      <c r="BT9" s="237" t="s">
        <v>572</v>
      </c>
    </row>
    <row r="10" spans="1:72" x14ac:dyDescent="0.15">
      <c r="A10" s="234">
        <v>2479</v>
      </c>
      <c r="B10" s="235">
        <v>42567</v>
      </c>
      <c r="C10" s="243" t="s">
        <v>565</v>
      </c>
      <c r="D10" s="237" t="s">
        <v>608</v>
      </c>
      <c r="E10" s="245">
        <v>42503</v>
      </c>
      <c r="F10" s="236" t="s">
        <v>680</v>
      </c>
      <c r="G10" s="237" t="s">
        <v>681</v>
      </c>
      <c r="H10" s="238">
        <v>44.999999999999993</v>
      </c>
      <c r="I10" s="238"/>
      <c r="J10" s="238"/>
      <c r="K10" s="239" t="s">
        <v>582</v>
      </c>
      <c r="L10" s="240">
        <v>1242</v>
      </c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1">
        <v>3.5</v>
      </c>
      <c r="X10" s="241">
        <v>2.2999999999999998</v>
      </c>
      <c r="Y10" s="241" t="s">
        <v>669</v>
      </c>
      <c r="Z10" s="241" t="s">
        <v>669</v>
      </c>
      <c r="AA10" s="241" t="s">
        <v>669</v>
      </c>
      <c r="AB10" s="241" t="s">
        <v>669</v>
      </c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2" t="s">
        <v>569</v>
      </c>
      <c r="AP10" s="242"/>
      <c r="AQ10" s="242"/>
      <c r="AR10" s="242"/>
      <c r="AS10" s="237"/>
      <c r="AT10" s="242">
        <v>0</v>
      </c>
      <c r="AU10" s="242">
        <v>0</v>
      </c>
      <c r="AV10" s="242">
        <v>5</v>
      </c>
      <c r="AW10" s="242">
        <v>0</v>
      </c>
      <c r="AX10" s="242">
        <v>0</v>
      </c>
      <c r="AY10" s="242">
        <v>0</v>
      </c>
      <c r="AZ10" s="242">
        <v>0</v>
      </c>
      <c r="BA10" s="242">
        <v>0</v>
      </c>
      <c r="BB10" s="242">
        <v>0</v>
      </c>
      <c r="BC10" s="242">
        <v>0</v>
      </c>
      <c r="BD10" s="242">
        <v>0</v>
      </c>
      <c r="BE10" s="242">
        <v>0</v>
      </c>
      <c r="BF10" s="242"/>
      <c r="BG10" s="242" t="s">
        <v>569</v>
      </c>
      <c r="BH10" s="242"/>
      <c r="BI10" s="242" t="s">
        <v>569</v>
      </c>
      <c r="BJ10" s="242"/>
      <c r="BK10" s="242"/>
      <c r="BL10" s="242"/>
      <c r="BM10" s="236"/>
      <c r="BN10" s="237"/>
      <c r="BO10" s="242"/>
      <c r="BP10" s="242" t="s">
        <v>579</v>
      </c>
      <c r="BQ10" s="242"/>
      <c r="BR10" s="236"/>
      <c r="BS10" s="275" t="s">
        <v>682</v>
      </c>
      <c r="BT10" s="237" t="s">
        <v>572</v>
      </c>
    </row>
    <row r="11" spans="1:72" x14ac:dyDescent="0.15">
      <c r="A11" s="234">
        <v>2108</v>
      </c>
      <c r="B11" s="235">
        <v>42566</v>
      </c>
      <c r="C11" s="236" t="s">
        <v>565</v>
      </c>
      <c r="D11" s="237" t="s">
        <v>618</v>
      </c>
      <c r="E11" s="235">
        <v>42467</v>
      </c>
      <c r="F11" s="236" t="s">
        <v>642</v>
      </c>
      <c r="G11" s="237" t="s">
        <v>615</v>
      </c>
      <c r="H11" s="238">
        <v>60.29999999999999</v>
      </c>
      <c r="I11" s="238"/>
      <c r="J11" s="238"/>
      <c r="K11" s="239" t="s">
        <v>582</v>
      </c>
      <c r="L11" s="240">
        <v>1242.72</v>
      </c>
      <c r="M11" s="240">
        <v>1223.04</v>
      </c>
      <c r="N11" s="240">
        <v>2958.9</v>
      </c>
      <c r="O11" s="240">
        <v>159287.64000000001</v>
      </c>
      <c r="P11" s="240">
        <v>657863.04</v>
      </c>
      <c r="Q11" s="240"/>
      <c r="R11" s="240"/>
      <c r="S11" s="240"/>
      <c r="T11" s="240"/>
      <c r="U11" s="240"/>
      <c r="V11" s="240"/>
      <c r="W11" s="241">
        <v>4.1363636363636358</v>
      </c>
      <c r="X11" s="241">
        <v>2.7636363636363632</v>
      </c>
      <c r="Y11" s="241">
        <v>2.6454545454545455</v>
      </c>
      <c r="Z11" s="241">
        <v>2.545454545454545</v>
      </c>
      <c r="AA11" s="241">
        <v>2.4363636363636365</v>
      </c>
      <c r="AB11" s="241">
        <v>2.1181818181818182</v>
      </c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2" t="s">
        <v>569</v>
      </c>
      <c r="AP11" s="237"/>
      <c r="AQ11" s="237"/>
      <c r="AR11" s="237"/>
      <c r="AS11" s="237"/>
      <c r="AT11" s="242">
        <v>16</v>
      </c>
      <c r="AU11" s="242">
        <v>0</v>
      </c>
      <c r="AV11" s="242">
        <v>0</v>
      </c>
      <c r="AW11" s="242">
        <v>0</v>
      </c>
      <c r="AX11" s="242">
        <v>0</v>
      </c>
      <c r="AY11" s="242">
        <v>0</v>
      </c>
      <c r="AZ11" s="242">
        <v>0</v>
      </c>
      <c r="BA11" s="242">
        <v>0</v>
      </c>
      <c r="BB11" s="242">
        <v>0</v>
      </c>
      <c r="BC11" s="242">
        <v>0</v>
      </c>
      <c r="BD11" s="242">
        <v>0</v>
      </c>
      <c r="BE11" s="242">
        <v>0</v>
      </c>
      <c r="BF11" s="237"/>
      <c r="BG11" s="242" t="s">
        <v>569</v>
      </c>
      <c r="BH11" s="242">
        <v>12</v>
      </c>
      <c r="BI11" s="242" t="s">
        <v>569</v>
      </c>
      <c r="BJ11" s="242"/>
      <c r="BK11" s="242"/>
      <c r="BL11" s="242"/>
      <c r="BM11" s="236"/>
      <c r="BN11" s="237"/>
      <c r="BO11" s="242"/>
      <c r="BP11" s="242" t="s">
        <v>579</v>
      </c>
      <c r="BQ11" s="242"/>
      <c r="BR11" s="236"/>
      <c r="BS11" s="237" t="s">
        <v>683</v>
      </c>
      <c r="BT11" s="237" t="s">
        <v>572</v>
      </c>
    </row>
    <row r="12" spans="1:72" x14ac:dyDescent="0.15">
      <c r="A12" s="234">
        <v>871</v>
      </c>
      <c r="B12" s="235">
        <v>42566</v>
      </c>
      <c r="C12" s="236" t="s">
        <v>565</v>
      </c>
      <c r="D12" s="237" t="s">
        <v>618</v>
      </c>
      <c r="E12" s="235">
        <v>42551</v>
      </c>
      <c r="F12" s="236" t="s">
        <v>684</v>
      </c>
      <c r="G12" s="237" t="s">
        <v>526</v>
      </c>
      <c r="H12" s="238">
        <v>58.754545454545443</v>
      </c>
      <c r="I12" s="238"/>
      <c r="J12" s="238"/>
      <c r="K12" s="239" t="s">
        <v>582</v>
      </c>
      <c r="L12" s="240">
        <v>1242.7380000000001</v>
      </c>
      <c r="M12" s="240">
        <v>1223.0160000000001</v>
      </c>
      <c r="N12" s="240">
        <v>2958.9059999999999</v>
      </c>
      <c r="O12" s="240">
        <v>159287.67000000001</v>
      </c>
      <c r="P12" s="240">
        <v>657863.01599999995</v>
      </c>
      <c r="Q12" s="240"/>
      <c r="R12" s="240"/>
      <c r="S12" s="240"/>
      <c r="T12" s="240"/>
      <c r="U12" s="240"/>
      <c r="V12" s="240"/>
      <c r="W12" s="241">
        <v>3.8909090909090907</v>
      </c>
      <c r="X12" s="241">
        <v>2.5818181818181816</v>
      </c>
      <c r="Y12" s="241">
        <v>2.5545454545454542</v>
      </c>
      <c r="Z12" s="241">
        <v>2.4727272727272727</v>
      </c>
      <c r="AA12" s="241">
        <v>2.2909090909090906</v>
      </c>
      <c r="AB12" s="241">
        <v>0.5</v>
      </c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2" t="s">
        <v>569</v>
      </c>
      <c r="AP12" s="237"/>
      <c r="AQ12" s="237"/>
      <c r="AR12" s="237"/>
      <c r="AS12" s="237"/>
      <c r="AT12" s="242">
        <v>11</v>
      </c>
      <c r="AU12" s="242">
        <v>0</v>
      </c>
      <c r="AV12" s="242">
        <v>0</v>
      </c>
      <c r="AW12" s="242">
        <v>0</v>
      </c>
      <c r="AX12" s="242">
        <v>0</v>
      </c>
      <c r="AY12" s="242">
        <v>0</v>
      </c>
      <c r="AZ12" s="242">
        <v>0</v>
      </c>
      <c r="BA12" s="242">
        <v>0</v>
      </c>
      <c r="BB12" s="242">
        <v>0</v>
      </c>
      <c r="BC12" s="242">
        <v>0</v>
      </c>
      <c r="BD12" s="242">
        <v>0</v>
      </c>
      <c r="BE12" s="242">
        <v>0</v>
      </c>
      <c r="BF12" s="237">
        <v>12</v>
      </c>
      <c r="BG12" s="242" t="s">
        <v>569</v>
      </c>
      <c r="BH12" s="242">
        <v>12</v>
      </c>
      <c r="BI12" s="242" t="s">
        <v>569</v>
      </c>
      <c r="BJ12" s="242"/>
      <c r="BK12" s="242"/>
      <c r="BL12" s="242"/>
      <c r="BM12" s="236"/>
      <c r="BN12" s="237"/>
      <c r="BO12" s="242"/>
      <c r="BP12" s="242" t="s">
        <v>570</v>
      </c>
      <c r="BQ12" s="242"/>
      <c r="BR12" s="236"/>
      <c r="BS12" s="237" t="s">
        <v>685</v>
      </c>
      <c r="BT12" s="237" t="s">
        <v>572</v>
      </c>
    </row>
    <row r="13" spans="1:72" x14ac:dyDescent="0.15">
      <c r="A13" s="234">
        <v>2109</v>
      </c>
      <c r="B13" s="235">
        <v>42566</v>
      </c>
      <c r="C13" s="236" t="s">
        <v>565</v>
      </c>
      <c r="D13" s="237" t="s">
        <v>619</v>
      </c>
      <c r="E13" s="235">
        <v>42467</v>
      </c>
      <c r="F13" s="236" t="s">
        <v>642</v>
      </c>
      <c r="G13" s="237" t="s">
        <v>615</v>
      </c>
      <c r="H13" s="238">
        <v>73.199999999999989</v>
      </c>
      <c r="I13" s="238"/>
      <c r="J13" s="238"/>
      <c r="K13" s="239" t="s">
        <v>582</v>
      </c>
      <c r="L13" s="240">
        <v>2465.7599999999998</v>
      </c>
      <c r="M13" s="240">
        <v>162246.6</v>
      </c>
      <c r="N13" s="240">
        <v>657862.98</v>
      </c>
      <c r="O13" s="240"/>
      <c r="P13" s="240"/>
      <c r="Q13" s="240"/>
      <c r="R13" s="240"/>
      <c r="S13" s="240"/>
      <c r="T13" s="240"/>
      <c r="U13" s="240"/>
      <c r="V13" s="240"/>
      <c r="W13" s="241">
        <v>3.0363636363636362</v>
      </c>
      <c r="X13" s="241">
        <v>2.7636363636363632</v>
      </c>
      <c r="Y13" s="241">
        <v>2.6727272727272724</v>
      </c>
      <c r="Z13" s="241">
        <v>2.4636363636363634</v>
      </c>
      <c r="AA13" s="241" t="s">
        <v>669</v>
      </c>
      <c r="AB13" s="241" t="s">
        <v>669</v>
      </c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2" t="s">
        <v>569</v>
      </c>
      <c r="AP13" s="242"/>
      <c r="AQ13" s="242"/>
      <c r="AR13" s="242"/>
      <c r="AS13" s="237"/>
      <c r="AT13" s="242">
        <v>16</v>
      </c>
      <c r="AU13" s="242">
        <v>0</v>
      </c>
      <c r="AV13" s="242">
        <v>0</v>
      </c>
      <c r="AW13" s="242">
        <v>0</v>
      </c>
      <c r="AX13" s="242">
        <v>0</v>
      </c>
      <c r="AY13" s="242">
        <v>0</v>
      </c>
      <c r="AZ13" s="242">
        <v>0</v>
      </c>
      <c r="BA13" s="242">
        <v>0</v>
      </c>
      <c r="BB13" s="242">
        <v>0</v>
      </c>
      <c r="BC13" s="242">
        <v>0</v>
      </c>
      <c r="BD13" s="242">
        <v>0</v>
      </c>
      <c r="BE13" s="242">
        <v>0</v>
      </c>
      <c r="BF13" s="237"/>
      <c r="BG13" s="242" t="s">
        <v>569</v>
      </c>
      <c r="BH13" s="242">
        <v>12</v>
      </c>
      <c r="BI13" s="242" t="s">
        <v>569</v>
      </c>
      <c r="BJ13" s="242"/>
      <c r="BK13" s="242"/>
      <c r="BL13" s="242"/>
      <c r="BM13" s="236"/>
      <c r="BN13" s="237"/>
      <c r="BO13" s="242"/>
      <c r="BP13" s="242" t="s">
        <v>579</v>
      </c>
      <c r="BQ13" s="242"/>
      <c r="BR13" s="236"/>
      <c r="BS13" s="237" t="s">
        <v>686</v>
      </c>
      <c r="BT13" s="237" t="s">
        <v>572</v>
      </c>
    </row>
    <row r="14" spans="1:72" x14ac:dyDescent="0.15">
      <c r="A14" s="234">
        <v>872</v>
      </c>
      <c r="B14" s="235">
        <v>42566</v>
      </c>
      <c r="C14" s="236" t="s">
        <v>565</v>
      </c>
      <c r="D14" s="237" t="s">
        <v>619</v>
      </c>
      <c r="E14" s="235">
        <v>42551</v>
      </c>
      <c r="F14" s="236" t="s">
        <v>684</v>
      </c>
      <c r="G14" s="237" t="s">
        <v>526</v>
      </c>
      <c r="H14" s="238">
        <v>81.354545454545445</v>
      </c>
      <c r="I14" s="238"/>
      <c r="J14" s="238"/>
      <c r="K14" s="239" t="s">
        <v>582</v>
      </c>
      <c r="L14" s="240">
        <v>2465.7539999999999</v>
      </c>
      <c r="M14" s="240">
        <v>26531.508000000002</v>
      </c>
      <c r="N14" s="240">
        <v>89358.906000000003</v>
      </c>
      <c r="O14" s="240"/>
      <c r="P14" s="240"/>
      <c r="Q14" s="240"/>
      <c r="R14" s="240"/>
      <c r="S14" s="240"/>
      <c r="T14" s="240"/>
      <c r="U14" s="240"/>
      <c r="V14" s="240"/>
      <c r="W14" s="241">
        <v>3.1545454545454543</v>
      </c>
      <c r="X14" s="241">
        <v>2.627272727272727</v>
      </c>
      <c r="Y14" s="241">
        <v>2.5363636363636362</v>
      </c>
      <c r="Z14" s="241">
        <v>2.5090909090909088</v>
      </c>
      <c r="AA14" s="241" t="s">
        <v>669</v>
      </c>
      <c r="AB14" s="241" t="s">
        <v>669</v>
      </c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2" t="s">
        <v>569</v>
      </c>
      <c r="AP14" s="242"/>
      <c r="AQ14" s="242"/>
      <c r="AR14" s="242"/>
      <c r="AS14" s="237"/>
      <c r="AT14" s="242">
        <v>11</v>
      </c>
      <c r="AU14" s="242">
        <v>0</v>
      </c>
      <c r="AV14" s="242">
        <v>0</v>
      </c>
      <c r="AW14" s="242">
        <v>0</v>
      </c>
      <c r="AX14" s="242">
        <v>0</v>
      </c>
      <c r="AY14" s="242">
        <v>0</v>
      </c>
      <c r="AZ14" s="242">
        <v>0</v>
      </c>
      <c r="BA14" s="242">
        <v>0</v>
      </c>
      <c r="BB14" s="242">
        <v>0</v>
      </c>
      <c r="BC14" s="242">
        <v>0</v>
      </c>
      <c r="BD14" s="242">
        <v>0</v>
      </c>
      <c r="BE14" s="242">
        <v>0</v>
      </c>
      <c r="BF14" s="237"/>
      <c r="BG14" s="242" t="s">
        <v>569</v>
      </c>
      <c r="BH14" s="242">
        <v>12</v>
      </c>
      <c r="BI14" s="242" t="s">
        <v>569</v>
      </c>
      <c r="BJ14" s="242"/>
      <c r="BK14" s="242"/>
      <c r="BL14" s="242"/>
      <c r="BM14" s="236"/>
      <c r="BN14" s="237"/>
      <c r="BO14" s="242"/>
      <c r="BP14" s="242" t="s">
        <v>570</v>
      </c>
      <c r="BQ14" s="242"/>
      <c r="BR14" s="236"/>
      <c r="BS14" s="237" t="s">
        <v>687</v>
      </c>
      <c r="BT14" s="237" t="s">
        <v>572</v>
      </c>
    </row>
    <row r="15" spans="1:72" x14ac:dyDescent="0.15">
      <c r="A15" s="234">
        <v>873</v>
      </c>
      <c r="B15" s="235">
        <v>42566</v>
      </c>
      <c r="C15" s="236" t="s">
        <v>565</v>
      </c>
      <c r="D15" s="237" t="s">
        <v>620</v>
      </c>
      <c r="E15" s="235">
        <v>42551</v>
      </c>
      <c r="F15" s="236" t="s">
        <v>684</v>
      </c>
      <c r="G15" s="237" t="s">
        <v>526</v>
      </c>
      <c r="H15" s="238">
        <v>87.490909090909085</v>
      </c>
      <c r="I15" s="238"/>
      <c r="Q15" s="240"/>
      <c r="R15" s="240"/>
      <c r="S15" s="240"/>
      <c r="T15" s="240"/>
      <c r="U15" s="240"/>
      <c r="V15" s="240"/>
      <c r="W15" s="241">
        <v>2.8909090909090907</v>
      </c>
      <c r="X15" s="241" t="s">
        <v>669</v>
      </c>
      <c r="Y15" s="241" t="s">
        <v>669</v>
      </c>
      <c r="Z15" s="241" t="s">
        <v>669</v>
      </c>
      <c r="AA15" s="241" t="s">
        <v>669</v>
      </c>
      <c r="AB15" s="241" t="s">
        <v>669</v>
      </c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2" t="s">
        <v>569</v>
      </c>
      <c r="AP15" s="242"/>
      <c r="AQ15" s="242"/>
      <c r="AR15" s="242"/>
      <c r="AS15" s="237"/>
      <c r="AT15" s="242">
        <v>6</v>
      </c>
      <c r="AU15" s="242">
        <v>0</v>
      </c>
      <c r="AV15" s="242">
        <v>0</v>
      </c>
      <c r="AW15" s="242">
        <v>0</v>
      </c>
      <c r="AX15" s="242">
        <v>0</v>
      </c>
      <c r="AY15" s="242">
        <v>0</v>
      </c>
      <c r="AZ15" s="242">
        <v>0</v>
      </c>
      <c r="BA15" s="242">
        <v>0</v>
      </c>
      <c r="BB15" s="242">
        <v>0</v>
      </c>
      <c r="BC15" s="242">
        <v>0</v>
      </c>
      <c r="BD15" s="242">
        <v>0</v>
      </c>
      <c r="BE15" s="242">
        <v>0</v>
      </c>
      <c r="BF15" s="237"/>
      <c r="BG15" s="242" t="s">
        <v>569</v>
      </c>
      <c r="BH15" s="242">
        <v>12</v>
      </c>
      <c r="BI15" s="242" t="s">
        <v>569</v>
      </c>
      <c r="BJ15" s="242"/>
      <c r="BK15" s="242"/>
      <c r="BL15" s="242"/>
      <c r="BM15" s="236"/>
      <c r="BN15" s="237"/>
      <c r="BO15" s="242"/>
      <c r="BP15" s="242" t="s">
        <v>570</v>
      </c>
      <c r="BQ15" s="242"/>
      <c r="BR15" s="236"/>
      <c r="BS15" s="237" t="s">
        <v>688</v>
      </c>
      <c r="BT15" s="237" t="s">
        <v>572</v>
      </c>
    </row>
    <row r="16" spans="1:72" x14ac:dyDescent="0.15">
      <c r="A16" s="234">
        <v>2346</v>
      </c>
      <c r="B16" s="235">
        <v>42566</v>
      </c>
      <c r="C16" s="236" t="s">
        <v>565</v>
      </c>
      <c r="D16" s="237" t="s">
        <v>621</v>
      </c>
      <c r="E16" s="235">
        <v>42551</v>
      </c>
      <c r="F16" s="236" t="s">
        <v>204</v>
      </c>
      <c r="G16" s="237" t="s">
        <v>663</v>
      </c>
      <c r="H16" s="238">
        <v>57.418181818181807</v>
      </c>
      <c r="I16" s="238"/>
      <c r="J16" s="238"/>
      <c r="K16" s="239" t="s">
        <v>582</v>
      </c>
      <c r="L16" s="240">
        <v>1644</v>
      </c>
      <c r="M16" s="240">
        <v>1314</v>
      </c>
      <c r="N16" s="240"/>
      <c r="O16" s="240"/>
      <c r="P16" s="240"/>
      <c r="Q16" s="240"/>
      <c r="R16" s="240"/>
      <c r="S16" s="240"/>
      <c r="T16" s="240"/>
      <c r="U16" s="240"/>
      <c r="V16" s="240"/>
      <c r="W16" s="241">
        <v>1.8363636363636362</v>
      </c>
      <c r="X16" s="241">
        <v>1.6545454545454545</v>
      </c>
      <c r="Y16" s="241">
        <v>1.5727272727272725</v>
      </c>
      <c r="Z16" s="241" t="s">
        <v>669</v>
      </c>
      <c r="AA16" s="241" t="s">
        <v>669</v>
      </c>
      <c r="AB16" s="241" t="s">
        <v>669</v>
      </c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2" t="s">
        <v>569</v>
      </c>
      <c r="AP16" s="242"/>
      <c r="AQ16" s="242"/>
      <c r="AR16" s="242"/>
      <c r="AS16" s="237"/>
      <c r="AT16" s="242">
        <v>0</v>
      </c>
      <c r="AU16" s="242">
        <v>0</v>
      </c>
      <c r="AV16" s="242">
        <v>0</v>
      </c>
      <c r="AW16" s="242">
        <v>0</v>
      </c>
      <c r="AX16" s="242">
        <v>0</v>
      </c>
      <c r="AY16" s="242">
        <v>0</v>
      </c>
      <c r="AZ16" s="242">
        <v>0</v>
      </c>
      <c r="BA16" s="242">
        <v>0</v>
      </c>
      <c r="BB16" s="242">
        <v>0</v>
      </c>
      <c r="BC16" s="242">
        <v>0</v>
      </c>
      <c r="BD16" s="242">
        <v>0</v>
      </c>
      <c r="BE16" s="242">
        <v>0</v>
      </c>
      <c r="BF16" s="237"/>
      <c r="BG16" s="242" t="s">
        <v>569</v>
      </c>
      <c r="BH16" s="242">
        <v>12</v>
      </c>
      <c r="BI16" s="242" t="s">
        <v>569</v>
      </c>
      <c r="BJ16" s="242"/>
      <c r="BK16" s="242"/>
      <c r="BL16" s="242"/>
      <c r="BM16" s="236"/>
      <c r="BN16" s="237"/>
      <c r="BO16" s="242"/>
      <c r="BP16" s="242" t="s">
        <v>579</v>
      </c>
      <c r="BQ16" s="242"/>
      <c r="BR16" s="236"/>
      <c r="BS16" s="237" t="s">
        <v>689</v>
      </c>
      <c r="BT16" s="237" t="s">
        <v>572</v>
      </c>
    </row>
    <row r="17" spans="1:72" x14ac:dyDescent="0.15">
      <c r="A17" s="234">
        <v>2110</v>
      </c>
      <c r="B17" s="235">
        <v>42566</v>
      </c>
      <c r="C17" s="236" t="s">
        <v>565</v>
      </c>
      <c r="D17" s="237" t="s">
        <v>621</v>
      </c>
      <c r="E17" s="235">
        <v>42467</v>
      </c>
      <c r="F17" s="236" t="s">
        <v>642</v>
      </c>
      <c r="G17" s="237" t="s">
        <v>615</v>
      </c>
      <c r="H17" s="238">
        <v>79.599999999999994</v>
      </c>
      <c r="I17" s="238"/>
      <c r="J17" s="238"/>
      <c r="K17" s="239" t="s">
        <v>582</v>
      </c>
      <c r="L17" s="240">
        <v>6000</v>
      </c>
      <c r="M17" s="240">
        <v>6000</v>
      </c>
      <c r="N17" s="240">
        <v>72000</v>
      </c>
      <c r="O17" s="240"/>
      <c r="P17" s="240"/>
      <c r="Q17" s="240"/>
      <c r="R17" s="240"/>
      <c r="S17" s="240"/>
      <c r="T17" s="240"/>
      <c r="U17" s="240"/>
      <c r="V17" s="240"/>
      <c r="W17" s="241">
        <v>2.5</v>
      </c>
      <c r="X17" s="241">
        <v>2.3181818181818179</v>
      </c>
      <c r="Y17" s="241">
        <v>2.2636363636363637</v>
      </c>
      <c r="Z17" s="241">
        <v>2.2636363636363637</v>
      </c>
      <c r="AA17" s="241" t="s">
        <v>669</v>
      </c>
      <c r="AB17" s="241" t="s">
        <v>669</v>
      </c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2" t="s">
        <v>569</v>
      </c>
      <c r="AP17" s="242"/>
      <c r="AQ17" s="242"/>
      <c r="AR17" s="242"/>
      <c r="AS17" s="237"/>
      <c r="AT17" s="242">
        <v>16</v>
      </c>
      <c r="AU17" s="242">
        <v>0</v>
      </c>
      <c r="AV17" s="242">
        <v>0</v>
      </c>
      <c r="AW17" s="242">
        <v>0</v>
      </c>
      <c r="AX17" s="242">
        <v>0</v>
      </c>
      <c r="AY17" s="242">
        <v>0</v>
      </c>
      <c r="AZ17" s="242">
        <v>0</v>
      </c>
      <c r="BA17" s="242">
        <v>0</v>
      </c>
      <c r="BB17" s="242">
        <v>0</v>
      </c>
      <c r="BC17" s="242">
        <v>0</v>
      </c>
      <c r="BD17" s="242">
        <v>0</v>
      </c>
      <c r="BE17" s="242">
        <v>0</v>
      </c>
      <c r="BF17" s="237"/>
      <c r="BG17" s="242" t="s">
        <v>569</v>
      </c>
      <c r="BH17" s="242">
        <v>12</v>
      </c>
      <c r="BI17" s="242" t="s">
        <v>569</v>
      </c>
      <c r="BJ17" s="242"/>
      <c r="BK17" s="242"/>
      <c r="BL17" s="242"/>
      <c r="BM17" s="236"/>
      <c r="BN17" s="237"/>
      <c r="BO17" s="244"/>
      <c r="BP17" s="242" t="s">
        <v>579</v>
      </c>
      <c r="BQ17" s="242"/>
      <c r="BR17" s="236"/>
      <c r="BS17" s="237" t="s">
        <v>690</v>
      </c>
      <c r="BT17" s="237" t="s">
        <v>572</v>
      </c>
    </row>
    <row r="18" spans="1:72" x14ac:dyDescent="0.15">
      <c r="A18" s="234">
        <v>2152</v>
      </c>
      <c r="B18" s="235">
        <v>42566</v>
      </c>
      <c r="C18" s="236" t="s">
        <v>565</v>
      </c>
      <c r="D18" s="237" t="s">
        <v>621</v>
      </c>
      <c r="E18" s="235">
        <v>42565</v>
      </c>
      <c r="F18" s="236" t="s">
        <v>643</v>
      </c>
      <c r="G18" s="237" t="s">
        <v>668</v>
      </c>
      <c r="H18" s="238">
        <v>54.454545454545446</v>
      </c>
      <c r="I18" s="238"/>
      <c r="J18" s="238"/>
      <c r="K18" s="239" t="s">
        <v>582</v>
      </c>
      <c r="L18" s="240">
        <v>1644</v>
      </c>
      <c r="M18" s="240"/>
      <c r="N18" s="240"/>
      <c r="O18" s="240"/>
      <c r="P18" s="240"/>
      <c r="Q18" s="240"/>
      <c r="R18" s="240"/>
      <c r="S18" s="240"/>
      <c r="T18" s="240"/>
      <c r="U18" s="240"/>
      <c r="V18" s="240"/>
      <c r="W18" s="241">
        <v>2.0909090909090904</v>
      </c>
      <c r="X18" s="241">
        <v>1.7727272727272725</v>
      </c>
      <c r="Y18" s="241" t="s">
        <v>669</v>
      </c>
      <c r="Z18" s="241" t="s">
        <v>669</v>
      </c>
      <c r="AA18" s="241" t="s">
        <v>669</v>
      </c>
      <c r="AB18" s="241" t="s">
        <v>669</v>
      </c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2" t="s">
        <v>569</v>
      </c>
      <c r="AP18" s="242"/>
      <c r="AQ18" s="242"/>
      <c r="AR18" s="242"/>
      <c r="AS18" s="237"/>
      <c r="AT18" s="242">
        <v>10</v>
      </c>
      <c r="AU18" s="242">
        <v>0</v>
      </c>
      <c r="AV18" s="242">
        <v>0</v>
      </c>
      <c r="AW18" s="242">
        <v>0</v>
      </c>
      <c r="AX18" s="242">
        <v>0</v>
      </c>
      <c r="AY18" s="242">
        <v>0</v>
      </c>
      <c r="AZ18" s="242">
        <v>0</v>
      </c>
      <c r="BA18" s="242">
        <v>0</v>
      </c>
      <c r="BB18" s="242">
        <v>0</v>
      </c>
      <c r="BC18" s="242">
        <v>0</v>
      </c>
      <c r="BD18" s="242">
        <v>0</v>
      </c>
      <c r="BE18" s="242">
        <v>0</v>
      </c>
      <c r="BF18" s="237"/>
      <c r="BG18" s="242" t="s">
        <v>569</v>
      </c>
      <c r="BH18" s="242">
        <v>12</v>
      </c>
      <c r="BI18" s="242" t="s">
        <v>569</v>
      </c>
      <c r="BJ18" s="242"/>
      <c r="BK18" s="242"/>
      <c r="BL18" s="242"/>
      <c r="BM18" s="236"/>
      <c r="BN18" s="237"/>
      <c r="BO18" s="242"/>
      <c r="BP18" s="242" t="s">
        <v>579</v>
      </c>
      <c r="BQ18" s="242"/>
      <c r="BR18" s="236" t="s">
        <v>670</v>
      </c>
      <c r="BS18" s="237" t="s">
        <v>691</v>
      </c>
      <c r="BT18" s="237" t="s">
        <v>495</v>
      </c>
    </row>
    <row r="19" spans="1:72" x14ac:dyDescent="0.15">
      <c r="A19" s="234">
        <v>2347</v>
      </c>
      <c r="B19" s="235">
        <v>42566</v>
      </c>
      <c r="C19" s="236" t="s">
        <v>565</v>
      </c>
      <c r="D19" s="237" t="s">
        <v>623</v>
      </c>
      <c r="E19" s="235">
        <v>42551</v>
      </c>
      <c r="F19" s="236" t="s">
        <v>204</v>
      </c>
      <c r="G19" s="237" t="s">
        <v>663</v>
      </c>
      <c r="H19" s="238">
        <v>65.763636363636365</v>
      </c>
      <c r="I19" s="238"/>
      <c r="J19" s="238"/>
      <c r="K19" s="239" t="s">
        <v>582</v>
      </c>
      <c r="L19" s="240">
        <v>1644</v>
      </c>
      <c r="M19" s="240">
        <v>1314</v>
      </c>
      <c r="N19" s="240"/>
      <c r="O19" s="240"/>
      <c r="P19" s="240"/>
      <c r="Q19" s="240"/>
      <c r="R19" s="240"/>
      <c r="S19" s="240"/>
      <c r="T19" s="240"/>
      <c r="U19" s="240"/>
      <c r="V19" s="240"/>
      <c r="W19" s="241">
        <v>2.8818181818181814</v>
      </c>
      <c r="X19" s="241">
        <v>2.627272727272727</v>
      </c>
      <c r="Y19" s="241">
        <v>2.0909090909090904</v>
      </c>
      <c r="Z19" s="241" t="s">
        <v>669</v>
      </c>
      <c r="AA19" s="241" t="s">
        <v>669</v>
      </c>
      <c r="AB19" s="241" t="s">
        <v>669</v>
      </c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2" t="s">
        <v>569</v>
      </c>
      <c r="AP19" s="242"/>
      <c r="AQ19" s="242"/>
      <c r="AR19" s="242"/>
      <c r="AS19" s="237"/>
      <c r="AT19" s="242">
        <v>0</v>
      </c>
      <c r="AU19" s="242">
        <v>0</v>
      </c>
      <c r="AV19" s="242">
        <v>0</v>
      </c>
      <c r="AW19" s="242">
        <v>0</v>
      </c>
      <c r="AX19" s="242">
        <v>0</v>
      </c>
      <c r="AY19" s="242">
        <v>0</v>
      </c>
      <c r="AZ19" s="242">
        <v>0</v>
      </c>
      <c r="BA19" s="242">
        <v>0</v>
      </c>
      <c r="BB19" s="242">
        <v>0</v>
      </c>
      <c r="BC19" s="242">
        <v>0</v>
      </c>
      <c r="BD19" s="242">
        <v>0</v>
      </c>
      <c r="BE19" s="242">
        <v>0</v>
      </c>
      <c r="BF19" s="237"/>
      <c r="BG19" s="242" t="s">
        <v>569</v>
      </c>
      <c r="BH19" s="242">
        <v>12</v>
      </c>
      <c r="BI19" s="242" t="s">
        <v>569</v>
      </c>
      <c r="BJ19" s="242"/>
      <c r="BK19" s="242"/>
      <c r="BL19" s="242"/>
      <c r="BM19" s="236"/>
      <c r="BN19" s="237"/>
      <c r="BO19" s="242"/>
      <c r="BP19" s="242" t="s">
        <v>579</v>
      </c>
      <c r="BQ19" s="242"/>
      <c r="BR19" s="236"/>
      <c r="BS19" s="237" t="s">
        <v>692</v>
      </c>
      <c r="BT19" s="237" t="s">
        <v>572</v>
      </c>
    </row>
    <row r="20" spans="1:72" x14ac:dyDescent="0.15">
      <c r="A20" s="234">
        <v>2111</v>
      </c>
      <c r="B20" s="235">
        <v>42566</v>
      </c>
      <c r="C20" s="236" t="s">
        <v>565</v>
      </c>
      <c r="D20" s="237" t="s">
        <v>623</v>
      </c>
      <c r="E20" s="235">
        <v>42467</v>
      </c>
      <c r="F20" s="236" t="s">
        <v>642</v>
      </c>
      <c r="G20" s="237" t="s">
        <v>615</v>
      </c>
      <c r="H20" s="238">
        <v>76.400000000000006</v>
      </c>
      <c r="I20" s="238"/>
      <c r="J20" s="238"/>
      <c r="K20" s="239" t="s">
        <v>582</v>
      </c>
      <c r="L20" s="240">
        <v>6000</v>
      </c>
      <c r="M20" s="240">
        <v>6000</v>
      </c>
      <c r="N20" s="240">
        <v>72000</v>
      </c>
      <c r="O20" s="240"/>
      <c r="P20" s="240"/>
      <c r="Q20" s="240"/>
      <c r="R20" s="240"/>
      <c r="S20" s="240"/>
      <c r="T20" s="240"/>
      <c r="U20" s="240"/>
      <c r="V20" s="240"/>
      <c r="W20" s="241">
        <v>3.6363636363636362</v>
      </c>
      <c r="X20" s="241">
        <v>3.2363636363636363</v>
      </c>
      <c r="Y20" s="241">
        <v>2.8818181818181814</v>
      </c>
      <c r="Z20" s="241">
        <v>2.8818181818181814</v>
      </c>
      <c r="AA20" s="241" t="s">
        <v>669</v>
      </c>
      <c r="AB20" s="241" t="s">
        <v>669</v>
      </c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2" t="s">
        <v>569</v>
      </c>
      <c r="AP20" s="242"/>
      <c r="AQ20" s="242"/>
      <c r="AR20" s="242"/>
      <c r="AS20" s="237"/>
      <c r="AT20" s="242">
        <v>16</v>
      </c>
      <c r="AU20" s="242">
        <v>0</v>
      </c>
      <c r="AV20" s="242">
        <v>0</v>
      </c>
      <c r="AW20" s="242">
        <v>0</v>
      </c>
      <c r="AX20" s="242">
        <v>0</v>
      </c>
      <c r="AY20" s="242">
        <v>0</v>
      </c>
      <c r="AZ20" s="242">
        <v>0</v>
      </c>
      <c r="BA20" s="242">
        <v>0</v>
      </c>
      <c r="BB20" s="242">
        <v>0</v>
      </c>
      <c r="BC20" s="242">
        <v>0</v>
      </c>
      <c r="BD20" s="242">
        <v>0</v>
      </c>
      <c r="BE20" s="242">
        <v>0</v>
      </c>
      <c r="BF20" s="237"/>
      <c r="BG20" s="242" t="s">
        <v>569</v>
      </c>
      <c r="BH20" s="242">
        <v>12</v>
      </c>
      <c r="BI20" s="242" t="s">
        <v>569</v>
      </c>
      <c r="BJ20" s="242"/>
      <c r="BK20" s="242"/>
      <c r="BL20" s="242"/>
      <c r="BM20" s="236"/>
      <c r="BN20" s="237"/>
      <c r="BO20" s="244"/>
      <c r="BP20" s="242" t="s">
        <v>579</v>
      </c>
      <c r="BQ20" s="242"/>
      <c r="BR20" s="236"/>
      <c r="BS20" s="237" t="s">
        <v>693</v>
      </c>
      <c r="BT20" s="237" t="s">
        <v>572</v>
      </c>
    </row>
    <row r="21" spans="1:72" x14ac:dyDescent="0.15">
      <c r="A21" s="234">
        <v>2156</v>
      </c>
      <c r="B21" s="235">
        <v>42566</v>
      </c>
      <c r="C21" s="236" t="s">
        <v>565</v>
      </c>
      <c r="D21" s="237" t="s">
        <v>623</v>
      </c>
      <c r="E21" s="235">
        <v>42565</v>
      </c>
      <c r="F21" s="236" t="s">
        <v>643</v>
      </c>
      <c r="G21" s="237" t="s">
        <v>668</v>
      </c>
      <c r="H21" s="238">
        <v>62.272727272727266</v>
      </c>
      <c r="I21" s="238"/>
      <c r="J21" s="238"/>
      <c r="K21" s="239" t="s">
        <v>582</v>
      </c>
      <c r="L21" s="240">
        <v>1644</v>
      </c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1">
        <v>3.2090909090909085</v>
      </c>
      <c r="X21" s="241">
        <v>2.3727272727272726</v>
      </c>
      <c r="Y21" s="241" t="s">
        <v>669</v>
      </c>
      <c r="Z21" s="241" t="s">
        <v>669</v>
      </c>
      <c r="AA21" s="241" t="s">
        <v>669</v>
      </c>
      <c r="AB21" s="241" t="s">
        <v>669</v>
      </c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2" t="s">
        <v>569</v>
      </c>
      <c r="AP21" s="242"/>
      <c r="AQ21" s="242"/>
      <c r="AR21" s="242"/>
      <c r="AS21" s="237"/>
      <c r="AT21" s="242">
        <v>10</v>
      </c>
      <c r="AU21" s="242">
        <v>0</v>
      </c>
      <c r="AV21" s="242">
        <v>0</v>
      </c>
      <c r="AW21" s="242">
        <v>0</v>
      </c>
      <c r="AX21" s="242">
        <v>0</v>
      </c>
      <c r="AY21" s="242">
        <v>0</v>
      </c>
      <c r="AZ21" s="242">
        <v>0</v>
      </c>
      <c r="BA21" s="242">
        <v>0</v>
      </c>
      <c r="BB21" s="242">
        <v>0</v>
      </c>
      <c r="BC21" s="242">
        <v>0</v>
      </c>
      <c r="BD21" s="242">
        <v>0</v>
      </c>
      <c r="BE21" s="242">
        <v>0</v>
      </c>
      <c r="BF21" s="237"/>
      <c r="BG21" s="242" t="s">
        <v>569</v>
      </c>
      <c r="BH21" s="242">
        <v>12</v>
      </c>
      <c r="BI21" s="242" t="s">
        <v>569</v>
      </c>
      <c r="BJ21" s="242"/>
      <c r="BK21" s="242"/>
      <c r="BL21" s="242"/>
      <c r="BM21" s="236"/>
      <c r="BN21" s="237"/>
      <c r="BO21" s="242"/>
      <c r="BP21" s="242" t="s">
        <v>579</v>
      </c>
      <c r="BQ21" s="242"/>
      <c r="BR21" s="236" t="s">
        <v>670</v>
      </c>
      <c r="BS21" s="237" t="s">
        <v>563</v>
      </c>
      <c r="BT21" s="237" t="s">
        <v>495</v>
      </c>
    </row>
    <row r="22" spans="1:72" x14ac:dyDescent="0.15">
      <c r="A22" s="234">
        <v>2160</v>
      </c>
      <c r="B22" s="235">
        <v>42566</v>
      </c>
      <c r="C22" s="236" t="s">
        <v>565</v>
      </c>
      <c r="D22" s="237" t="s">
        <v>624</v>
      </c>
      <c r="E22" s="235">
        <v>42565</v>
      </c>
      <c r="F22" s="236" t="s">
        <v>643</v>
      </c>
      <c r="G22" s="237" t="s">
        <v>668</v>
      </c>
      <c r="H22" s="238">
        <v>70.909090909090907</v>
      </c>
      <c r="I22" s="238"/>
      <c r="J22" s="238"/>
      <c r="K22" s="239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41">
        <v>2.6818181818181817</v>
      </c>
      <c r="X22" s="241" t="s">
        <v>669</v>
      </c>
      <c r="Y22" s="241" t="s">
        <v>669</v>
      </c>
      <c r="Z22" s="241" t="s">
        <v>669</v>
      </c>
      <c r="AA22" s="241" t="s">
        <v>669</v>
      </c>
      <c r="AB22" s="241" t="s">
        <v>669</v>
      </c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2" t="s">
        <v>569</v>
      </c>
      <c r="AP22" s="242"/>
      <c r="AQ22" s="242"/>
      <c r="AR22" s="242"/>
      <c r="AS22" s="237"/>
      <c r="AT22" s="242">
        <v>10</v>
      </c>
      <c r="AU22" s="242">
        <v>0</v>
      </c>
      <c r="AV22" s="242">
        <v>0</v>
      </c>
      <c r="AW22" s="242">
        <v>0</v>
      </c>
      <c r="AX22" s="242">
        <v>0</v>
      </c>
      <c r="AY22" s="242">
        <v>0</v>
      </c>
      <c r="AZ22" s="242">
        <v>0</v>
      </c>
      <c r="BA22" s="242">
        <v>0</v>
      </c>
      <c r="BB22" s="242">
        <v>0</v>
      </c>
      <c r="BC22" s="242">
        <v>0</v>
      </c>
      <c r="BD22" s="242">
        <v>0</v>
      </c>
      <c r="BE22" s="242">
        <v>0</v>
      </c>
      <c r="BF22" s="237"/>
      <c r="BG22" s="242" t="s">
        <v>569</v>
      </c>
      <c r="BH22" s="242">
        <v>12</v>
      </c>
      <c r="BI22" s="242" t="s">
        <v>569</v>
      </c>
      <c r="BJ22" s="242"/>
      <c r="BK22" s="242"/>
      <c r="BL22" s="242"/>
      <c r="BM22" s="236"/>
      <c r="BN22" s="237"/>
      <c r="BO22" s="244"/>
      <c r="BP22" s="242" t="s">
        <v>579</v>
      </c>
      <c r="BQ22" s="242"/>
      <c r="BR22" s="236" t="s">
        <v>670</v>
      </c>
      <c r="BS22" s="237" t="s">
        <v>563</v>
      </c>
      <c r="BT22" s="237" t="s">
        <v>495</v>
      </c>
    </row>
    <row r="23" spans="1:72" x14ac:dyDescent="0.15">
      <c r="A23" s="234">
        <v>2355</v>
      </c>
      <c r="B23" s="235">
        <v>42567</v>
      </c>
      <c r="C23" s="236" t="s">
        <v>565</v>
      </c>
      <c r="D23" s="237" t="s">
        <v>624</v>
      </c>
      <c r="E23" s="245">
        <v>42551</v>
      </c>
      <c r="F23" s="236" t="s">
        <v>644</v>
      </c>
      <c r="G23" s="237" t="s">
        <v>672</v>
      </c>
      <c r="H23" s="238">
        <v>64</v>
      </c>
      <c r="I23" s="238"/>
      <c r="J23" s="238"/>
      <c r="K23" s="239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1">
        <v>2.5999999999999996</v>
      </c>
      <c r="X23" s="241" t="s">
        <v>669</v>
      </c>
      <c r="Y23" s="241" t="s">
        <v>669</v>
      </c>
      <c r="Z23" s="241" t="s">
        <v>669</v>
      </c>
      <c r="AA23" s="241" t="s">
        <v>669</v>
      </c>
      <c r="AB23" s="241" t="s">
        <v>669</v>
      </c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2" t="s">
        <v>569</v>
      </c>
      <c r="AP23" s="237"/>
      <c r="AQ23" s="237"/>
      <c r="AR23" s="237"/>
      <c r="AS23" s="237"/>
      <c r="AT23" s="242">
        <v>0</v>
      </c>
      <c r="AU23" s="242">
        <v>0</v>
      </c>
      <c r="AV23" s="242">
        <v>0</v>
      </c>
      <c r="AW23" s="242">
        <v>0</v>
      </c>
      <c r="AX23" s="242">
        <v>0</v>
      </c>
      <c r="AY23" s="242">
        <v>0</v>
      </c>
      <c r="AZ23" s="242">
        <v>0</v>
      </c>
      <c r="BA23" s="242">
        <v>0</v>
      </c>
      <c r="BB23" s="242">
        <v>0</v>
      </c>
      <c r="BC23" s="242">
        <v>0</v>
      </c>
      <c r="BD23" s="242">
        <v>0</v>
      </c>
      <c r="BE23" s="242">
        <v>0</v>
      </c>
      <c r="BF23" s="242"/>
      <c r="BG23" s="242" t="s">
        <v>569</v>
      </c>
      <c r="BH23" s="242"/>
      <c r="BI23" s="242" t="s">
        <v>569</v>
      </c>
      <c r="BJ23" s="242"/>
      <c r="BK23" s="242"/>
      <c r="BL23" s="242"/>
      <c r="BM23" s="236"/>
      <c r="BN23" s="237"/>
      <c r="BO23" s="242"/>
      <c r="BP23" s="242" t="s">
        <v>579</v>
      </c>
      <c r="BQ23" s="242"/>
      <c r="BR23" s="236"/>
      <c r="BS23" s="237" t="s">
        <v>694</v>
      </c>
      <c r="BT23" s="237" t="s">
        <v>572</v>
      </c>
    </row>
    <row r="24" spans="1:72" x14ac:dyDescent="0.15">
      <c r="A24" s="234">
        <v>2348</v>
      </c>
      <c r="B24" s="235">
        <v>42566</v>
      </c>
      <c r="C24" s="236" t="s">
        <v>565</v>
      </c>
      <c r="D24" s="237" t="s">
        <v>625</v>
      </c>
      <c r="E24" s="235">
        <v>42551</v>
      </c>
      <c r="F24" s="236" t="s">
        <v>204</v>
      </c>
      <c r="G24" s="237" t="s">
        <v>663</v>
      </c>
      <c r="H24" s="238">
        <v>78.718181818181819</v>
      </c>
      <c r="I24" s="238"/>
      <c r="J24" s="238"/>
      <c r="K24" s="239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41">
        <v>2.4454545454545453</v>
      </c>
      <c r="X24" s="241" t="s">
        <v>669</v>
      </c>
      <c r="Y24" s="241" t="s">
        <v>669</v>
      </c>
      <c r="Z24" s="241" t="s">
        <v>669</v>
      </c>
      <c r="AA24" s="241" t="s">
        <v>669</v>
      </c>
      <c r="AB24" s="241" t="s">
        <v>669</v>
      </c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2" t="s">
        <v>569</v>
      </c>
      <c r="AP24" s="242"/>
      <c r="AQ24" s="242"/>
      <c r="AR24" s="242"/>
      <c r="AS24" s="237"/>
      <c r="AT24" s="242">
        <v>0</v>
      </c>
      <c r="AU24" s="242">
        <v>0</v>
      </c>
      <c r="AV24" s="242">
        <v>0</v>
      </c>
      <c r="AW24" s="242">
        <v>0</v>
      </c>
      <c r="AX24" s="242">
        <v>0</v>
      </c>
      <c r="AY24" s="242">
        <v>0</v>
      </c>
      <c r="AZ24" s="242">
        <v>0</v>
      </c>
      <c r="BA24" s="242">
        <v>0</v>
      </c>
      <c r="BB24" s="242">
        <v>0</v>
      </c>
      <c r="BC24" s="242">
        <v>0</v>
      </c>
      <c r="BD24" s="242">
        <v>0</v>
      </c>
      <c r="BE24" s="242">
        <v>0</v>
      </c>
      <c r="BF24" s="237"/>
      <c r="BG24" s="242" t="s">
        <v>569</v>
      </c>
      <c r="BH24" s="242">
        <v>12</v>
      </c>
      <c r="BI24" s="242" t="s">
        <v>569</v>
      </c>
      <c r="BJ24" s="242"/>
      <c r="BK24" s="242"/>
      <c r="BL24" s="242"/>
      <c r="BM24" s="236"/>
      <c r="BN24" s="237"/>
      <c r="BO24" s="244"/>
      <c r="BP24" s="242" t="s">
        <v>579</v>
      </c>
      <c r="BQ24" s="242"/>
      <c r="BR24" s="236"/>
      <c r="BS24" s="237" t="s">
        <v>695</v>
      </c>
      <c r="BT24" s="237" t="s">
        <v>572</v>
      </c>
    </row>
    <row r="25" spans="1:72" x14ac:dyDescent="0.15">
      <c r="A25" s="234">
        <v>2172</v>
      </c>
      <c r="B25" s="235">
        <v>42566</v>
      </c>
      <c r="C25" s="236" t="s">
        <v>565</v>
      </c>
      <c r="D25" s="237" t="s">
        <v>625</v>
      </c>
      <c r="E25" s="235">
        <v>42565</v>
      </c>
      <c r="F25" s="236" t="s">
        <v>643</v>
      </c>
      <c r="G25" s="237" t="s">
        <v>668</v>
      </c>
      <c r="H25" s="238">
        <v>75.909090909090907</v>
      </c>
      <c r="I25" s="238"/>
      <c r="J25" s="238"/>
      <c r="K25" s="239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41">
        <v>2.6818181818181817</v>
      </c>
      <c r="X25" s="241" t="s">
        <v>669</v>
      </c>
      <c r="Y25" s="241" t="s">
        <v>669</v>
      </c>
      <c r="Z25" s="241" t="s">
        <v>669</v>
      </c>
      <c r="AA25" s="241" t="s">
        <v>669</v>
      </c>
      <c r="AB25" s="241" t="s">
        <v>669</v>
      </c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2" t="s">
        <v>569</v>
      </c>
      <c r="AP25" s="242"/>
      <c r="AQ25" s="242"/>
      <c r="AR25" s="242"/>
      <c r="AS25" s="237"/>
      <c r="AT25" s="242">
        <v>10</v>
      </c>
      <c r="AU25" s="242">
        <v>0</v>
      </c>
      <c r="AV25" s="242">
        <v>0</v>
      </c>
      <c r="AW25" s="242">
        <v>0</v>
      </c>
      <c r="AX25" s="242">
        <v>0</v>
      </c>
      <c r="AY25" s="242">
        <v>0</v>
      </c>
      <c r="AZ25" s="242">
        <v>0</v>
      </c>
      <c r="BA25" s="242">
        <v>0</v>
      </c>
      <c r="BB25" s="242">
        <v>0</v>
      </c>
      <c r="BC25" s="242">
        <v>0</v>
      </c>
      <c r="BD25" s="242">
        <v>0</v>
      </c>
      <c r="BE25" s="242">
        <v>0</v>
      </c>
      <c r="BF25" s="237"/>
      <c r="BG25" s="242" t="s">
        <v>569</v>
      </c>
      <c r="BH25" s="242">
        <v>12</v>
      </c>
      <c r="BI25" s="242" t="s">
        <v>569</v>
      </c>
      <c r="BJ25" s="242"/>
      <c r="BK25" s="242"/>
      <c r="BL25" s="242"/>
      <c r="BM25" s="236"/>
      <c r="BN25" s="237"/>
      <c r="BO25" s="242"/>
      <c r="BP25" s="242" t="s">
        <v>579</v>
      </c>
      <c r="BQ25" s="242"/>
      <c r="BR25" s="236" t="s">
        <v>670</v>
      </c>
      <c r="BS25" s="237" t="s">
        <v>563</v>
      </c>
      <c r="BT25" s="237" t="s">
        <v>495</v>
      </c>
    </row>
    <row r="26" spans="1:72" x14ac:dyDescent="0.15">
      <c r="A26" s="234">
        <v>2176</v>
      </c>
      <c r="B26" s="235">
        <v>42566</v>
      </c>
      <c r="C26" s="236" t="s">
        <v>565</v>
      </c>
      <c r="D26" s="237" t="s">
        <v>626</v>
      </c>
      <c r="E26" s="235">
        <v>42565</v>
      </c>
      <c r="F26" s="236" t="s">
        <v>643</v>
      </c>
      <c r="G26" s="237" t="s">
        <v>668</v>
      </c>
      <c r="H26" s="238">
        <v>81.36363636363636</v>
      </c>
      <c r="I26" s="238"/>
      <c r="J26" s="238"/>
      <c r="K26" s="239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41">
        <v>2.6818181818181817</v>
      </c>
      <c r="X26" s="241" t="s">
        <v>669</v>
      </c>
      <c r="Y26" s="241" t="s">
        <v>669</v>
      </c>
      <c r="Z26" s="241" t="s">
        <v>669</v>
      </c>
      <c r="AA26" s="241" t="s">
        <v>669</v>
      </c>
      <c r="AB26" s="241" t="s">
        <v>669</v>
      </c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2" t="s">
        <v>569</v>
      </c>
      <c r="AP26" s="242"/>
      <c r="AQ26" s="242"/>
      <c r="AR26" s="242"/>
      <c r="AS26" s="237"/>
      <c r="AT26" s="242">
        <v>10</v>
      </c>
      <c r="AU26" s="242">
        <v>0</v>
      </c>
      <c r="AV26" s="242">
        <v>0</v>
      </c>
      <c r="AW26" s="242">
        <v>0</v>
      </c>
      <c r="AX26" s="242">
        <v>0</v>
      </c>
      <c r="AY26" s="242">
        <v>0</v>
      </c>
      <c r="AZ26" s="242">
        <v>0</v>
      </c>
      <c r="BA26" s="242">
        <v>0</v>
      </c>
      <c r="BB26" s="242">
        <v>0</v>
      </c>
      <c r="BC26" s="242">
        <v>0</v>
      </c>
      <c r="BD26" s="242">
        <v>0</v>
      </c>
      <c r="BE26" s="242">
        <v>0</v>
      </c>
      <c r="BF26" s="237"/>
      <c r="BG26" s="242" t="s">
        <v>569</v>
      </c>
      <c r="BH26" s="242">
        <v>12</v>
      </c>
      <c r="BI26" s="242" t="s">
        <v>569</v>
      </c>
      <c r="BJ26" s="242"/>
      <c r="BK26" s="242"/>
      <c r="BL26" s="242"/>
      <c r="BM26" s="236"/>
      <c r="BN26" s="237"/>
      <c r="BO26" s="244"/>
      <c r="BP26" s="242" t="s">
        <v>579</v>
      </c>
      <c r="BQ26" s="242"/>
      <c r="BR26" s="236" t="s">
        <v>670</v>
      </c>
      <c r="BS26" s="237" t="s">
        <v>563</v>
      </c>
      <c r="BT26" s="237" t="s">
        <v>495</v>
      </c>
    </row>
    <row r="27" spans="1:72" x14ac:dyDescent="0.15">
      <c r="A27" s="234">
        <v>2356</v>
      </c>
      <c r="B27" s="235">
        <v>42567</v>
      </c>
      <c r="C27" s="236" t="s">
        <v>565</v>
      </c>
      <c r="D27" s="237" t="s">
        <v>626</v>
      </c>
      <c r="E27" s="245">
        <v>42551</v>
      </c>
      <c r="F27" s="236" t="s">
        <v>644</v>
      </c>
      <c r="G27" s="237" t="s">
        <v>672</v>
      </c>
      <c r="H27" s="238">
        <v>74</v>
      </c>
      <c r="I27" s="238"/>
      <c r="J27" s="238"/>
      <c r="K27" s="239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1">
        <v>2.7</v>
      </c>
      <c r="X27" s="241" t="s">
        <v>669</v>
      </c>
      <c r="Y27" s="241" t="s">
        <v>669</v>
      </c>
      <c r="Z27" s="241" t="s">
        <v>669</v>
      </c>
      <c r="AA27" s="241" t="s">
        <v>669</v>
      </c>
      <c r="AB27" s="241" t="s">
        <v>669</v>
      </c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2" t="s">
        <v>569</v>
      </c>
      <c r="AP27" s="237"/>
      <c r="AQ27" s="237"/>
      <c r="AR27" s="237"/>
      <c r="AS27" s="237"/>
      <c r="AT27" s="242">
        <v>0</v>
      </c>
      <c r="AU27" s="242">
        <v>0</v>
      </c>
      <c r="AV27" s="242">
        <v>0</v>
      </c>
      <c r="AW27" s="242">
        <v>0</v>
      </c>
      <c r="AX27" s="242">
        <v>0</v>
      </c>
      <c r="AY27" s="242">
        <v>0</v>
      </c>
      <c r="AZ27" s="242">
        <v>0</v>
      </c>
      <c r="BA27" s="242">
        <v>0</v>
      </c>
      <c r="BB27" s="242">
        <v>0</v>
      </c>
      <c r="BC27" s="242">
        <v>0</v>
      </c>
      <c r="BD27" s="242">
        <v>0</v>
      </c>
      <c r="BE27" s="242">
        <v>0</v>
      </c>
      <c r="BF27" s="242"/>
      <c r="BG27" s="242" t="s">
        <v>569</v>
      </c>
      <c r="BH27" s="242"/>
      <c r="BI27" s="242" t="s">
        <v>569</v>
      </c>
      <c r="BJ27" s="242"/>
      <c r="BK27" s="242"/>
      <c r="BL27" s="242"/>
      <c r="BM27" s="236"/>
      <c r="BN27" s="237"/>
      <c r="BO27" s="242"/>
      <c r="BP27" s="242" t="s">
        <v>579</v>
      </c>
      <c r="BQ27" s="242"/>
      <c r="BR27" s="236"/>
      <c r="BS27" s="237" t="s">
        <v>696</v>
      </c>
      <c r="BT27" s="237" t="s">
        <v>572</v>
      </c>
    </row>
    <row r="28" spans="1:72" x14ac:dyDescent="0.15">
      <c r="A28" s="234">
        <v>2349</v>
      </c>
      <c r="B28" s="235">
        <v>42566</v>
      </c>
      <c r="C28" s="236" t="s">
        <v>565</v>
      </c>
      <c r="D28" s="237" t="s">
        <v>627</v>
      </c>
      <c r="E28" s="235">
        <v>42551</v>
      </c>
      <c r="F28" s="236" t="s">
        <v>204</v>
      </c>
      <c r="G28" s="237" t="s">
        <v>663</v>
      </c>
      <c r="H28" s="238">
        <v>88.909090909090892</v>
      </c>
      <c r="I28" s="238"/>
      <c r="J28" s="238"/>
      <c r="K28" s="239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41">
        <v>2.0090909090909088</v>
      </c>
      <c r="X28" s="241" t="s">
        <v>669</v>
      </c>
      <c r="Y28" s="241" t="s">
        <v>669</v>
      </c>
      <c r="Z28" s="241" t="s">
        <v>669</v>
      </c>
      <c r="AA28" s="241" t="s">
        <v>669</v>
      </c>
      <c r="AB28" s="241" t="s">
        <v>669</v>
      </c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2" t="s">
        <v>569</v>
      </c>
      <c r="AP28" s="242"/>
      <c r="AQ28" s="242"/>
      <c r="AR28" s="242"/>
      <c r="AS28" s="237"/>
      <c r="AT28" s="242">
        <v>0</v>
      </c>
      <c r="AU28" s="242">
        <v>0</v>
      </c>
      <c r="AV28" s="242">
        <v>0</v>
      </c>
      <c r="AW28" s="242">
        <v>0</v>
      </c>
      <c r="AX28" s="242">
        <v>0</v>
      </c>
      <c r="AY28" s="242">
        <v>0</v>
      </c>
      <c r="AZ28" s="242">
        <v>0</v>
      </c>
      <c r="BA28" s="242">
        <v>0</v>
      </c>
      <c r="BB28" s="242">
        <v>0</v>
      </c>
      <c r="BC28" s="242">
        <v>0</v>
      </c>
      <c r="BD28" s="242">
        <v>0</v>
      </c>
      <c r="BE28" s="242">
        <v>0</v>
      </c>
      <c r="BF28" s="237"/>
      <c r="BG28" s="242" t="s">
        <v>569</v>
      </c>
      <c r="BH28" s="242">
        <v>12</v>
      </c>
      <c r="BI28" s="242" t="s">
        <v>569</v>
      </c>
      <c r="BJ28" s="242"/>
      <c r="BK28" s="242"/>
      <c r="BL28" s="242"/>
      <c r="BM28" s="236"/>
      <c r="BN28" s="237"/>
      <c r="BO28" s="244"/>
      <c r="BP28" s="242" t="s">
        <v>579</v>
      </c>
      <c r="BQ28" s="242"/>
      <c r="BR28" s="236"/>
      <c r="BS28" s="237" t="s">
        <v>697</v>
      </c>
      <c r="BT28" s="237" t="s">
        <v>572</v>
      </c>
    </row>
    <row r="29" spans="1:72" x14ac:dyDescent="0.15">
      <c r="A29" s="234">
        <v>2164</v>
      </c>
      <c r="B29" s="235">
        <v>42566</v>
      </c>
      <c r="C29" s="236" t="s">
        <v>565</v>
      </c>
      <c r="D29" s="237" t="s">
        <v>627</v>
      </c>
      <c r="E29" s="235">
        <v>42565</v>
      </c>
      <c r="F29" s="236" t="s">
        <v>643</v>
      </c>
      <c r="G29" s="237" t="s">
        <v>668</v>
      </c>
      <c r="H29" s="238">
        <v>86.36363636363636</v>
      </c>
      <c r="I29" s="238"/>
      <c r="J29" s="238"/>
      <c r="K29" s="239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41">
        <v>2.2181818181818178</v>
      </c>
      <c r="X29" s="241" t="s">
        <v>669</v>
      </c>
      <c r="Y29" s="241" t="s">
        <v>669</v>
      </c>
      <c r="Z29" s="241" t="s">
        <v>669</v>
      </c>
      <c r="AA29" s="241" t="s">
        <v>669</v>
      </c>
      <c r="AB29" s="241" t="s">
        <v>669</v>
      </c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2" t="s">
        <v>569</v>
      </c>
      <c r="AP29" s="242"/>
      <c r="AQ29" s="242"/>
      <c r="AR29" s="242"/>
      <c r="AS29" s="237"/>
      <c r="AT29" s="242">
        <v>10</v>
      </c>
      <c r="AU29" s="242">
        <v>0</v>
      </c>
      <c r="AV29" s="242">
        <v>0</v>
      </c>
      <c r="AW29" s="242">
        <v>0</v>
      </c>
      <c r="AX29" s="242">
        <v>0</v>
      </c>
      <c r="AY29" s="242">
        <v>0</v>
      </c>
      <c r="AZ29" s="242">
        <v>0</v>
      </c>
      <c r="BA29" s="242">
        <v>0</v>
      </c>
      <c r="BB29" s="242">
        <v>0</v>
      </c>
      <c r="BC29" s="242">
        <v>0</v>
      </c>
      <c r="BD29" s="242">
        <v>0</v>
      </c>
      <c r="BE29" s="242">
        <v>0</v>
      </c>
      <c r="BF29" s="237"/>
      <c r="BG29" s="242" t="s">
        <v>569</v>
      </c>
      <c r="BH29" s="242">
        <v>12</v>
      </c>
      <c r="BI29" s="242" t="s">
        <v>569</v>
      </c>
      <c r="BJ29" s="242"/>
      <c r="BK29" s="242"/>
      <c r="BL29" s="242"/>
      <c r="BM29" s="236"/>
      <c r="BN29" s="237"/>
      <c r="BO29" s="242"/>
      <c r="BP29" s="242" t="s">
        <v>579</v>
      </c>
      <c r="BQ29" s="242"/>
      <c r="BR29" s="236" t="s">
        <v>670</v>
      </c>
      <c r="BS29" s="237" t="s">
        <v>563</v>
      </c>
      <c r="BT29" s="237" t="s">
        <v>495</v>
      </c>
    </row>
    <row r="30" spans="1:72" x14ac:dyDescent="0.15">
      <c r="A30" s="234">
        <v>2168</v>
      </c>
      <c r="B30" s="235">
        <v>42566</v>
      </c>
      <c r="C30" s="236" t="s">
        <v>565</v>
      </c>
      <c r="D30" s="237" t="s">
        <v>628</v>
      </c>
      <c r="E30" s="235">
        <v>42565</v>
      </c>
      <c r="F30" s="236" t="s">
        <v>643</v>
      </c>
      <c r="G30" s="237" t="s">
        <v>668</v>
      </c>
      <c r="H30" s="238">
        <v>63.636363636363633</v>
      </c>
      <c r="I30" s="238"/>
      <c r="J30" s="238"/>
      <c r="K30" s="239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41">
        <v>3.8636363636363633</v>
      </c>
      <c r="X30" s="241" t="s">
        <v>669</v>
      </c>
      <c r="Y30" s="241" t="s">
        <v>669</v>
      </c>
      <c r="Z30" s="241" t="s">
        <v>669</v>
      </c>
      <c r="AA30" s="241" t="s">
        <v>669</v>
      </c>
      <c r="AB30" s="241" t="s">
        <v>669</v>
      </c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2" t="s">
        <v>569</v>
      </c>
      <c r="AP30" s="242"/>
      <c r="AQ30" s="242"/>
      <c r="AR30" s="242"/>
      <c r="AS30" s="237"/>
      <c r="AT30" s="242">
        <v>10</v>
      </c>
      <c r="AU30" s="242">
        <v>0</v>
      </c>
      <c r="AV30" s="242">
        <v>0</v>
      </c>
      <c r="AW30" s="242">
        <v>0</v>
      </c>
      <c r="AX30" s="242">
        <v>0</v>
      </c>
      <c r="AY30" s="242">
        <v>0</v>
      </c>
      <c r="AZ30" s="242">
        <v>0</v>
      </c>
      <c r="BA30" s="242">
        <v>0</v>
      </c>
      <c r="BB30" s="242">
        <v>0</v>
      </c>
      <c r="BC30" s="242">
        <v>0</v>
      </c>
      <c r="BD30" s="242">
        <v>0</v>
      </c>
      <c r="BE30" s="242">
        <v>0</v>
      </c>
      <c r="BF30" s="237"/>
      <c r="BG30" s="242" t="s">
        <v>569</v>
      </c>
      <c r="BH30" s="242">
        <v>12</v>
      </c>
      <c r="BI30" s="242" t="s">
        <v>569</v>
      </c>
      <c r="BJ30" s="242"/>
      <c r="BK30" s="242"/>
      <c r="BL30" s="242"/>
      <c r="BM30" s="236"/>
      <c r="BN30" s="237"/>
      <c r="BO30" s="244"/>
      <c r="BP30" s="242" t="s">
        <v>579</v>
      </c>
      <c r="BQ30" s="242"/>
      <c r="BR30" s="236" t="s">
        <v>670</v>
      </c>
      <c r="BS30" s="237" t="s">
        <v>563</v>
      </c>
      <c r="BT30" s="237" t="s">
        <v>495</v>
      </c>
    </row>
    <row r="37" spans="4:4" x14ac:dyDescent="0.15">
      <c r="D37"/>
    </row>
    <row r="38" spans="4:4" x14ac:dyDescent="0.15">
      <c r="D38"/>
    </row>
    <row r="39" spans="4:4" x14ac:dyDescent="0.15">
      <c r="D39"/>
    </row>
    <row r="40" spans="4:4" x14ac:dyDescent="0.15">
      <c r="D40"/>
    </row>
    <row r="41" spans="4:4" x14ac:dyDescent="0.15">
      <c r="D41"/>
    </row>
    <row r="42" spans="4:4" x14ac:dyDescent="0.15">
      <c r="D42"/>
    </row>
    <row r="43" spans="4:4" x14ac:dyDescent="0.15">
      <c r="D43"/>
    </row>
    <row r="44" spans="4:4" x14ac:dyDescent="0.15">
      <c r="D44"/>
    </row>
    <row r="45" spans="4:4" x14ac:dyDescent="0.15">
      <c r="D45"/>
    </row>
    <row r="46" spans="4:4" x14ac:dyDescent="0.15">
      <c r="D46"/>
    </row>
    <row r="47" spans="4:4" x14ac:dyDescent="0.15">
      <c r="D47"/>
    </row>
    <row r="48" spans="4:4" x14ac:dyDescent="0.15">
      <c r="D48"/>
    </row>
  </sheetData>
  <sheetProtection algorithmName="SHA-512" hashValue="3Ag8iYU4ba5ox4DWJEhuTwe7yMCn946iHr+x/UpmukRZyP+vWqTdMarf5IgYEAmscErsWnpf9qU65vlvAxS1JA==" saltValue="uvH3XshKpncXxc9w3YTFyw==" spinCount="100000" sheet="1" objects="1" scenarios="1"/>
  <hyperlinks>
    <hyperlink ref="BS3" r:id="rId1" xr:uid="{F13C6A9F-670F-4041-80AD-7435D228DACA}"/>
    <hyperlink ref="BS10" r:id="rId2" xr:uid="{AC4EB316-4CCF-F645-8409-02F340225C4C}"/>
  </hyperlinks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0D1A3-2813-BE48-A4D6-B3CF00B1169D}">
  <sheetPr codeName="Sheet13"/>
  <dimension ref="A1:BL30"/>
  <sheetViews>
    <sheetView topLeftCell="AD1" zoomScale="120" zoomScaleNormal="120" workbookViewId="0">
      <selection activeCell="A19" sqref="A19:XFD20"/>
    </sheetView>
  </sheetViews>
  <sheetFormatPr baseColWidth="10" defaultRowHeight="13" x14ac:dyDescent="0.15"/>
  <cols>
    <col min="1" max="1" width="7.1640625" customWidth="1"/>
    <col min="3" max="3" width="6.33203125" customWidth="1"/>
    <col min="4" max="4" width="18.6640625" customWidth="1"/>
    <col min="6" max="6" width="16.1640625" customWidth="1"/>
    <col min="7" max="7" width="16.5" customWidth="1"/>
    <col min="57" max="57" width="50.6640625" customWidth="1"/>
    <col min="58" max="58" width="12.1640625" customWidth="1"/>
    <col min="59" max="59" width="10.83203125" customWidth="1"/>
    <col min="61" max="61" width="20.5" customWidth="1"/>
    <col min="62" max="62" width="88.1640625" customWidth="1"/>
  </cols>
  <sheetData>
    <row r="1" spans="1:64" ht="70" x14ac:dyDescent="0.15">
      <c r="A1" s="127" t="s">
        <v>209</v>
      </c>
      <c r="B1" s="127" t="s">
        <v>366</v>
      </c>
      <c r="C1" s="128" t="s">
        <v>257</v>
      </c>
      <c r="D1" s="129" t="s">
        <v>258</v>
      </c>
      <c r="E1" s="127" t="s">
        <v>259</v>
      </c>
      <c r="F1" s="128" t="s">
        <v>267</v>
      </c>
      <c r="G1" s="129" t="s">
        <v>260</v>
      </c>
      <c r="H1" s="130" t="s">
        <v>268</v>
      </c>
      <c r="I1" s="131" t="s">
        <v>261</v>
      </c>
      <c r="J1" s="131" t="s">
        <v>262</v>
      </c>
      <c r="K1" s="131" t="s">
        <v>263</v>
      </c>
      <c r="L1" s="131" t="s">
        <v>264</v>
      </c>
      <c r="M1" s="131" t="s">
        <v>265</v>
      </c>
      <c r="N1" s="132" t="s">
        <v>266</v>
      </c>
      <c r="O1" s="133" t="s">
        <v>316</v>
      </c>
      <c r="P1" s="133" t="s">
        <v>317</v>
      </c>
      <c r="Q1" s="133" t="s">
        <v>318</v>
      </c>
      <c r="R1" s="133" t="s">
        <v>319</v>
      </c>
      <c r="S1" s="133" t="s">
        <v>320</v>
      </c>
      <c r="T1" s="134" t="s">
        <v>321</v>
      </c>
      <c r="U1" s="135" t="s">
        <v>322</v>
      </c>
      <c r="V1" s="135" t="s">
        <v>323</v>
      </c>
      <c r="W1" s="135" t="s">
        <v>324</v>
      </c>
      <c r="X1" s="135" t="s">
        <v>428</v>
      </c>
      <c r="Y1" s="135" t="s">
        <v>429</v>
      </c>
      <c r="Z1" s="136" t="s">
        <v>430</v>
      </c>
      <c r="AA1" s="137" t="s">
        <v>431</v>
      </c>
      <c r="AB1" s="137" t="s">
        <v>331</v>
      </c>
      <c r="AC1" s="137" t="s">
        <v>332</v>
      </c>
      <c r="AD1" s="137" t="s">
        <v>333</v>
      </c>
      <c r="AE1" s="137" t="s">
        <v>334</v>
      </c>
      <c r="AF1" s="138" t="s">
        <v>335</v>
      </c>
      <c r="AG1" s="139" t="s">
        <v>336</v>
      </c>
      <c r="AH1" s="139" t="s">
        <v>337</v>
      </c>
      <c r="AI1" s="139" t="s">
        <v>338</v>
      </c>
      <c r="AJ1" s="140" t="s">
        <v>229</v>
      </c>
      <c r="AK1" s="139"/>
      <c r="AL1" s="141" t="s">
        <v>230</v>
      </c>
      <c r="AM1" s="142" t="s">
        <v>231</v>
      </c>
      <c r="AN1" s="141" t="s">
        <v>232</v>
      </c>
      <c r="AO1" s="133" t="s">
        <v>340</v>
      </c>
      <c r="AP1" s="143" t="s">
        <v>440</v>
      </c>
      <c r="AQ1" s="133" t="s">
        <v>441</v>
      </c>
      <c r="AR1" s="143" t="s">
        <v>442</v>
      </c>
      <c r="AS1" s="134" t="s">
        <v>443</v>
      </c>
      <c r="AT1" s="189" t="s">
        <v>549</v>
      </c>
      <c r="AU1" s="190" t="s">
        <v>550</v>
      </c>
      <c r="AV1" s="143" t="s">
        <v>444</v>
      </c>
      <c r="AW1" s="134" t="s">
        <v>445</v>
      </c>
      <c r="AX1" s="127" t="s">
        <v>446</v>
      </c>
      <c r="AY1" s="144" t="s">
        <v>447</v>
      </c>
      <c r="AZ1" s="145" t="s">
        <v>249</v>
      </c>
      <c r="BA1" s="144" t="s">
        <v>250</v>
      </c>
      <c r="BB1" s="144" t="s">
        <v>551</v>
      </c>
      <c r="BC1" s="144" t="s">
        <v>552</v>
      </c>
      <c r="BD1" s="144" t="s">
        <v>553</v>
      </c>
      <c r="BE1" s="127" t="s">
        <v>251</v>
      </c>
      <c r="BF1" s="128" t="s">
        <v>252</v>
      </c>
      <c r="BG1" s="144" t="s">
        <v>353</v>
      </c>
      <c r="BH1" s="144" t="s">
        <v>354</v>
      </c>
      <c r="BI1" s="128" t="s">
        <v>355</v>
      </c>
      <c r="BJ1" s="144" t="s">
        <v>356</v>
      </c>
      <c r="BK1" s="127" t="s">
        <v>357</v>
      </c>
    </row>
    <row r="2" spans="1:64" x14ac:dyDescent="0.15">
      <c r="A2" s="146">
        <v>2095</v>
      </c>
      <c r="B2" s="191">
        <v>42202</v>
      </c>
      <c r="C2" s="148" t="s">
        <v>485</v>
      </c>
      <c r="D2" s="197" t="s">
        <v>608</v>
      </c>
      <c r="E2" s="150">
        <v>42187</v>
      </c>
      <c r="F2" s="148" t="s">
        <v>487</v>
      </c>
      <c r="G2" s="197" t="s">
        <v>609</v>
      </c>
      <c r="H2" s="204">
        <v>65.999999999999986</v>
      </c>
      <c r="I2" s="151" t="s">
        <v>558</v>
      </c>
      <c r="J2" s="152">
        <v>1200</v>
      </c>
      <c r="K2" s="152">
        <v>2400</v>
      </c>
      <c r="L2" s="152">
        <v>5400</v>
      </c>
      <c r="M2" s="152">
        <v>165400</v>
      </c>
      <c r="N2" s="152">
        <v>832000</v>
      </c>
      <c r="O2" s="205">
        <v>3.1545454545454543</v>
      </c>
      <c r="P2" s="205">
        <v>2.9818181818181815</v>
      </c>
      <c r="Q2" s="205">
        <v>2.8272727272727267</v>
      </c>
      <c r="R2" s="205">
        <v>2.8090909090909086</v>
      </c>
      <c r="S2" s="205">
        <v>2.6909090909090905</v>
      </c>
      <c r="T2" s="205">
        <v>2.4090909090909087</v>
      </c>
      <c r="U2" s="205" t="s">
        <v>629</v>
      </c>
      <c r="V2" s="205" t="s">
        <v>629</v>
      </c>
      <c r="W2" s="205" t="s">
        <v>629</v>
      </c>
      <c r="X2" s="205" t="s">
        <v>629</v>
      </c>
      <c r="Y2" s="205" t="s">
        <v>629</v>
      </c>
      <c r="Z2" s="205" t="s">
        <v>629</v>
      </c>
      <c r="AA2" s="205" t="s">
        <v>629</v>
      </c>
      <c r="AB2" s="205" t="s">
        <v>629</v>
      </c>
      <c r="AC2" s="205" t="s">
        <v>629</v>
      </c>
      <c r="AD2" s="205" t="s">
        <v>629</v>
      </c>
      <c r="AE2" s="205" t="s">
        <v>629</v>
      </c>
      <c r="AF2" s="205" t="s">
        <v>629</v>
      </c>
      <c r="AG2" s="153" t="s">
        <v>489</v>
      </c>
      <c r="AH2" s="153"/>
      <c r="AI2" s="153"/>
      <c r="AJ2" s="153"/>
      <c r="AK2" s="197"/>
      <c r="AL2" s="153">
        <v>8</v>
      </c>
      <c r="AM2" s="153">
        <v>0</v>
      </c>
      <c r="AN2" s="153">
        <v>0</v>
      </c>
      <c r="AO2" s="153">
        <v>0</v>
      </c>
      <c r="AP2" s="153">
        <v>0</v>
      </c>
      <c r="AQ2" s="153">
        <v>0</v>
      </c>
      <c r="AR2" s="153">
        <v>0</v>
      </c>
      <c r="AS2" s="153">
        <v>0</v>
      </c>
      <c r="AT2" s="153">
        <v>0</v>
      </c>
      <c r="AU2" s="153">
        <v>0</v>
      </c>
      <c r="AV2" s="153">
        <v>0</v>
      </c>
      <c r="AW2" s="153">
        <v>0</v>
      </c>
      <c r="AX2" s="149"/>
      <c r="AY2" s="153" t="s">
        <v>489</v>
      </c>
      <c r="AZ2" s="153">
        <v>12</v>
      </c>
      <c r="BA2" s="153" t="s">
        <v>489</v>
      </c>
      <c r="BB2" s="153"/>
      <c r="BC2" s="153"/>
      <c r="BD2" s="153"/>
      <c r="BE2" s="193"/>
      <c r="BF2" s="149"/>
      <c r="BG2" s="153"/>
      <c r="BH2" s="153" t="s">
        <v>493</v>
      </c>
      <c r="BI2" s="193"/>
      <c r="BJ2" s="197" t="s">
        <v>563</v>
      </c>
      <c r="BK2" s="197" t="s">
        <v>505</v>
      </c>
    </row>
    <row r="3" spans="1:64" x14ac:dyDescent="0.15">
      <c r="A3" s="146">
        <v>1088</v>
      </c>
      <c r="B3" s="191">
        <v>42202</v>
      </c>
      <c r="C3" s="148" t="s">
        <v>485</v>
      </c>
      <c r="D3" s="197" t="s">
        <v>608</v>
      </c>
      <c r="E3" s="150">
        <v>42185</v>
      </c>
      <c r="F3" s="148" t="s">
        <v>498</v>
      </c>
      <c r="G3" s="149" t="s">
        <v>499</v>
      </c>
      <c r="H3" s="204">
        <v>79.5</v>
      </c>
      <c r="I3" s="151" t="s">
        <v>558</v>
      </c>
      <c r="J3" s="152">
        <v>1200</v>
      </c>
      <c r="K3" s="152">
        <v>2400</v>
      </c>
      <c r="L3" s="152">
        <v>5400</v>
      </c>
      <c r="M3" s="152">
        <v>165400</v>
      </c>
      <c r="N3" s="152">
        <v>832000</v>
      </c>
      <c r="O3" s="205">
        <v>4.2181818181818178</v>
      </c>
      <c r="P3" s="205">
        <v>2.7363636363636359</v>
      </c>
      <c r="Q3" s="205">
        <v>2.5909090909090908</v>
      </c>
      <c r="R3" s="205">
        <v>2.5909090909090908</v>
      </c>
      <c r="S3" s="205">
        <v>2.4909090909090907</v>
      </c>
      <c r="T3" s="205">
        <v>2.1545454545454543</v>
      </c>
      <c r="U3" s="205" t="s">
        <v>629</v>
      </c>
      <c r="V3" s="205" t="s">
        <v>629</v>
      </c>
      <c r="W3" s="205" t="s">
        <v>629</v>
      </c>
      <c r="X3" s="205" t="s">
        <v>629</v>
      </c>
      <c r="Y3" s="205" t="s">
        <v>629</v>
      </c>
      <c r="Z3" s="205" t="s">
        <v>629</v>
      </c>
      <c r="AA3" s="205" t="s">
        <v>629</v>
      </c>
      <c r="AB3" s="205" t="s">
        <v>629</v>
      </c>
      <c r="AC3" s="205" t="s">
        <v>629</v>
      </c>
      <c r="AD3" s="205" t="s">
        <v>629</v>
      </c>
      <c r="AE3" s="205" t="s">
        <v>629</v>
      </c>
      <c r="AF3" s="205" t="s">
        <v>629</v>
      </c>
      <c r="AG3" s="153" t="s">
        <v>489</v>
      </c>
      <c r="AH3" s="149"/>
      <c r="AI3" s="149"/>
      <c r="AJ3" s="149"/>
      <c r="AK3" s="197"/>
      <c r="AL3" s="153">
        <v>0</v>
      </c>
      <c r="AM3" s="153">
        <v>0</v>
      </c>
      <c r="AN3" s="153">
        <v>20</v>
      </c>
      <c r="AO3" s="153">
        <v>0</v>
      </c>
      <c r="AP3" s="153">
        <v>0</v>
      </c>
      <c r="AQ3" s="153">
        <v>0</v>
      </c>
      <c r="AR3" s="153">
        <v>0</v>
      </c>
      <c r="AS3" s="153">
        <v>0</v>
      </c>
      <c r="AT3" s="153">
        <v>0</v>
      </c>
      <c r="AU3" s="153">
        <v>0</v>
      </c>
      <c r="AV3" s="153">
        <v>0</v>
      </c>
      <c r="AW3" s="153">
        <v>0</v>
      </c>
      <c r="AX3" s="153"/>
      <c r="AY3" s="153" t="s">
        <v>489</v>
      </c>
      <c r="AZ3" s="153"/>
      <c r="BA3" s="153" t="s">
        <v>489</v>
      </c>
      <c r="BB3" s="153"/>
      <c r="BC3" s="153"/>
      <c r="BD3" s="153"/>
      <c r="BE3" s="193" t="s">
        <v>513</v>
      </c>
      <c r="BF3" s="149" t="s">
        <v>492</v>
      </c>
      <c r="BG3" s="153">
        <v>50</v>
      </c>
      <c r="BH3" s="153" t="s">
        <v>493</v>
      </c>
      <c r="BI3" s="148"/>
      <c r="BJ3" s="197" t="s">
        <v>563</v>
      </c>
      <c r="BK3" s="197" t="s">
        <v>495</v>
      </c>
    </row>
    <row r="4" spans="1:64" x14ac:dyDescent="0.15">
      <c r="A4" s="146">
        <v>2103</v>
      </c>
      <c r="B4" s="191">
        <v>42202</v>
      </c>
      <c r="C4" s="194" t="s">
        <v>565</v>
      </c>
      <c r="D4" s="197" t="s">
        <v>608</v>
      </c>
      <c r="E4" s="191">
        <v>42185</v>
      </c>
      <c r="F4" s="148" t="s">
        <v>610</v>
      </c>
      <c r="G4" s="197" t="s">
        <v>611</v>
      </c>
      <c r="H4" s="204">
        <v>59.1</v>
      </c>
      <c r="I4" s="151" t="s">
        <v>558</v>
      </c>
      <c r="J4" s="152">
        <v>1200</v>
      </c>
      <c r="K4" s="152">
        <v>2400</v>
      </c>
      <c r="L4" s="152">
        <v>5400</v>
      </c>
      <c r="M4" s="152">
        <v>165400</v>
      </c>
      <c r="N4" s="152">
        <v>832000</v>
      </c>
      <c r="O4" s="205">
        <v>3.1090909090909089</v>
      </c>
      <c r="P4" s="205">
        <v>2.0545454545454542</v>
      </c>
      <c r="Q4" s="205">
        <v>1.9272727272727272</v>
      </c>
      <c r="R4" s="205">
        <v>1.8999999999999997</v>
      </c>
      <c r="S4" s="205">
        <v>1.8181818181818181</v>
      </c>
      <c r="T4" s="205">
        <v>1.5090909090909088</v>
      </c>
      <c r="U4" s="205" t="s">
        <v>629</v>
      </c>
      <c r="V4" s="205" t="s">
        <v>629</v>
      </c>
      <c r="W4" s="205" t="s">
        <v>629</v>
      </c>
      <c r="X4" s="205" t="s">
        <v>629</v>
      </c>
      <c r="Y4" s="205" t="s">
        <v>629</v>
      </c>
      <c r="Z4" s="205" t="s">
        <v>629</v>
      </c>
      <c r="AA4" s="205" t="s">
        <v>629</v>
      </c>
      <c r="AB4" s="205" t="s">
        <v>629</v>
      </c>
      <c r="AC4" s="205" t="s">
        <v>629</v>
      </c>
      <c r="AD4" s="205" t="s">
        <v>629</v>
      </c>
      <c r="AE4" s="205" t="s">
        <v>629</v>
      </c>
      <c r="AF4" s="205" t="s">
        <v>629</v>
      </c>
      <c r="AG4" s="153" t="s">
        <v>569</v>
      </c>
      <c r="AH4" s="153"/>
      <c r="AI4" s="153"/>
      <c r="AJ4" s="153"/>
      <c r="AK4" s="197"/>
      <c r="AL4" s="153">
        <v>0</v>
      </c>
      <c r="AM4" s="153">
        <v>0</v>
      </c>
      <c r="AN4" s="153">
        <v>0</v>
      </c>
      <c r="AO4" s="153">
        <v>0</v>
      </c>
      <c r="AP4" s="153">
        <v>0</v>
      </c>
      <c r="AQ4" s="153">
        <v>0</v>
      </c>
      <c r="AR4" s="153">
        <v>0</v>
      </c>
      <c r="AS4" s="153">
        <v>0</v>
      </c>
      <c r="AT4" s="153">
        <v>0</v>
      </c>
      <c r="AU4" s="153">
        <v>0</v>
      </c>
      <c r="AV4" s="153">
        <v>0</v>
      </c>
      <c r="AW4" s="153">
        <v>0</v>
      </c>
      <c r="AX4" s="149"/>
      <c r="AY4" s="153" t="s">
        <v>489</v>
      </c>
      <c r="AZ4" s="153"/>
      <c r="BA4" s="153" t="s">
        <v>489</v>
      </c>
      <c r="BB4" s="153"/>
      <c r="BC4" s="153"/>
      <c r="BD4" s="153"/>
      <c r="BE4" s="148"/>
      <c r="BF4" s="149"/>
      <c r="BG4" s="153"/>
      <c r="BH4" s="153" t="s">
        <v>579</v>
      </c>
      <c r="BI4" s="148"/>
      <c r="BJ4" s="149" t="s">
        <v>563</v>
      </c>
      <c r="BK4" s="197" t="s">
        <v>505</v>
      </c>
    </row>
    <row r="5" spans="1:64" x14ac:dyDescent="0.15">
      <c r="A5" s="146">
        <v>2106</v>
      </c>
      <c r="B5" s="191">
        <v>42202</v>
      </c>
      <c r="C5" s="148" t="s">
        <v>485</v>
      </c>
      <c r="D5" s="197" t="s">
        <v>608</v>
      </c>
      <c r="E5" s="150">
        <v>42195</v>
      </c>
      <c r="F5" s="148" t="s">
        <v>511</v>
      </c>
      <c r="G5" s="197" t="s">
        <v>615</v>
      </c>
      <c r="H5" s="204">
        <v>59.3</v>
      </c>
      <c r="I5" s="151" t="s">
        <v>558</v>
      </c>
      <c r="J5" s="152">
        <v>1200</v>
      </c>
      <c r="K5" s="152">
        <v>2400</v>
      </c>
      <c r="L5" s="152">
        <v>5400</v>
      </c>
      <c r="M5" s="152">
        <v>165400</v>
      </c>
      <c r="N5" s="152">
        <v>832000</v>
      </c>
      <c r="O5" s="205">
        <v>4.07</v>
      </c>
      <c r="P5" s="205">
        <v>2.72</v>
      </c>
      <c r="Q5" s="205">
        <v>2.6</v>
      </c>
      <c r="R5" s="205">
        <v>2.5</v>
      </c>
      <c r="S5" s="205">
        <v>2.4</v>
      </c>
      <c r="T5" s="205">
        <v>2.08</v>
      </c>
      <c r="U5" s="205" t="s">
        <v>629</v>
      </c>
      <c r="V5" s="205" t="s">
        <v>629</v>
      </c>
      <c r="W5" s="205" t="s">
        <v>629</v>
      </c>
      <c r="X5" s="205" t="s">
        <v>629</v>
      </c>
      <c r="Y5" s="205" t="s">
        <v>629</v>
      </c>
      <c r="Z5" s="205" t="s">
        <v>629</v>
      </c>
      <c r="AA5" s="205" t="s">
        <v>629</v>
      </c>
      <c r="AB5" s="205" t="s">
        <v>629</v>
      </c>
      <c r="AC5" s="205" t="s">
        <v>629</v>
      </c>
      <c r="AD5" s="205" t="s">
        <v>629</v>
      </c>
      <c r="AE5" s="205" t="s">
        <v>629</v>
      </c>
      <c r="AF5" s="205" t="s">
        <v>629</v>
      </c>
      <c r="AG5" s="153" t="s">
        <v>489</v>
      </c>
      <c r="AH5" s="149"/>
      <c r="AI5" s="149"/>
      <c r="AJ5" s="149"/>
      <c r="AK5" s="197"/>
      <c r="AL5" s="153">
        <v>16</v>
      </c>
      <c r="AM5" s="153">
        <v>0</v>
      </c>
      <c r="AN5" s="153">
        <v>0</v>
      </c>
      <c r="AO5" s="153">
        <v>0</v>
      </c>
      <c r="AP5" s="153">
        <v>0</v>
      </c>
      <c r="AQ5" s="153">
        <v>0</v>
      </c>
      <c r="AR5" s="153">
        <v>0</v>
      </c>
      <c r="AS5" s="153">
        <v>0</v>
      </c>
      <c r="AT5" s="153">
        <v>0</v>
      </c>
      <c r="AU5" s="153">
        <v>0</v>
      </c>
      <c r="AV5" s="153">
        <v>0</v>
      </c>
      <c r="AW5" s="153">
        <v>0</v>
      </c>
      <c r="AX5" s="149"/>
      <c r="AY5" s="153" t="s">
        <v>489</v>
      </c>
      <c r="AZ5" s="153">
        <v>12</v>
      </c>
      <c r="BA5" s="153" t="s">
        <v>489</v>
      </c>
      <c r="BB5" s="153"/>
      <c r="BC5" s="153"/>
      <c r="BD5" s="153"/>
      <c r="BE5" s="148"/>
      <c r="BF5" s="149"/>
      <c r="BG5" s="153"/>
      <c r="BH5" s="153" t="s">
        <v>493</v>
      </c>
      <c r="BI5" s="148"/>
      <c r="BJ5" s="197" t="s">
        <v>563</v>
      </c>
      <c r="BK5" s="197" t="s">
        <v>505</v>
      </c>
    </row>
    <row r="6" spans="1:64" x14ac:dyDescent="0.15">
      <c r="A6" s="146">
        <v>2149</v>
      </c>
      <c r="B6" s="191">
        <v>42202</v>
      </c>
      <c r="C6" s="148" t="s">
        <v>485</v>
      </c>
      <c r="D6" s="197" t="s">
        <v>608</v>
      </c>
      <c r="E6" s="150">
        <v>42199</v>
      </c>
      <c r="F6" s="148" t="s">
        <v>516</v>
      </c>
      <c r="G6" s="197" t="s">
        <v>616</v>
      </c>
      <c r="H6" s="204">
        <v>61.036363636363632</v>
      </c>
      <c r="I6" s="151" t="s">
        <v>582</v>
      </c>
      <c r="J6" s="152">
        <v>1200</v>
      </c>
      <c r="K6" s="152">
        <v>2400</v>
      </c>
      <c r="L6" s="152">
        <v>165400</v>
      </c>
      <c r="M6" s="152">
        <v>832000</v>
      </c>
      <c r="N6" s="152">
        <v>832000</v>
      </c>
      <c r="O6" s="205">
        <v>3.6818181818181812</v>
      </c>
      <c r="P6" s="205">
        <v>2.5090909090909088</v>
      </c>
      <c r="Q6" s="205">
        <v>2.418181818181818</v>
      </c>
      <c r="R6" s="205">
        <v>2.127272727272727</v>
      </c>
      <c r="S6" s="205">
        <v>2.0272727272727269</v>
      </c>
      <c r="T6" s="205">
        <v>0</v>
      </c>
      <c r="U6" s="205" t="s">
        <v>629</v>
      </c>
      <c r="V6" s="205" t="s">
        <v>629</v>
      </c>
      <c r="W6" s="205" t="s">
        <v>629</v>
      </c>
      <c r="X6" s="205" t="s">
        <v>629</v>
      </c>
      <c r="Y6" s="205" t="s">
        <v>629</v>
      </c>
      <c r="Z6" s="205" t="s">
        <v>629</v>
      </c>
      <c r="AA6" s="205" t="s">
        <v>629</v>
      </c>
      <c r="AB6" s="205" t="s">
        <v>629</v>
      </c>
      <c r="AC6" s="205" t="s">
        <v>629</v>
      </c>
      <c r="AD6" s="205" t="s">
        <v>629</v>
      </c>
      <c r="AE6" s="205" t="s">
        <v>629</v>
      </c>
      <c r="AF6" s="205" t="s">
        <v>629</v>
      </c>
      <c r="AG6" s="153" t="s">
        <v>489</v>
      </c>
      <c r="AH6" s="153"/>
      <c r="AI6" s="153"/>
      <c r="AJ6" s="153"/>
      <c r="AK6" s="197"/>
      <c r="AL6" s="153">
        <v>6</v>
      </c>
      <c r="AM6" s="153">
        <v>0</v>
      </c>
      <c r="AN6" s="153">
        <v>0</v>
      </c>
      <c r="AO6" s="153">
        <v>0</v>
      </c>
      <c r="AP6" s="153">
        <v>0</v>
      </c>
      <c r="AQ6" s="153">
        <v>0</v>
      </c>
      <c r="AR6" s="153">
        <v>0</v>
      </c>
      <c r="AS6" s="153">
        <v>0</v>
      </c>
      <c r="AT6" s="153">
        <v>0</v>
      </c>
      <c r="AU6" s="153">
        <v>0</v>
      </c>
      <c r="AV6" s="153">
        <v>0</v>
      </c>
      <c r="AW6" s="153">
        <v>0</v>
      </c>
      <c r="AX6" s="149"/>
      <c r="AY6" s="153" t="s">
        <v>489</v>
      </c>
      <c r="AZ6" s="153">
        <v>12</v>
      </c>
      <c r="BA6" s="153" t="s">
        <v>489</v>
      </c>
      <c r="BB6" s="153"/>
      <c r="BC6" s="153"/>
      <c r="BD6" s="153"/>
      <c r="BE6" s="193"/>
      <c r="BF6" s="197"/>
      <c r="BG6" s="206"/>
      <c r="BH6" s="153" t="s">
        <v>493</v>
      </c>
      <c r="BI6" s="193"/>
      <c r="BJ6" s="197" t="s">
        <v>563</v>
      </c>
      <c r="BK6" s="197" t="s">
        <v>505</v>
      </c>
    </row>
    <row r="7" spans="1:64" x14ac:dyDescent="0.15">
      <c r="A7" s="146">
        <v>876</v>
      </c>
      <c r="B7" s="191">
        <v>42202</v>
      </c>
      <c r="C7" s="148" t="s">
        <v>485</v>
      </c>
      <c r="D7" s="197" t="s">
        <v>608</v>
      </c>
      <c r="E7" s="195">
        <v>42185</v>
      </c>
      <c r="F7" s="148" t="s">
        <v>521</v>
      </c>
      <c r="G7" s="149" t="s">
        <v>522</v>
      </c>
      <c r="H7" s="204">
        <v>59.999999999999993</v>
      </c>
      <c r="I7" s="151" t="s">
        <v>558</v>
      </c>
      <c r="J7" s="152">
        <v>1200</v>
      </c>
      <c r="K7" s="152">
        <v>2400</v>
      </c>
      <c r="L7" s="152">
        <v>5400</v>
      </c>
      <c r="M7" s="152">
        <v>165400</v>
      </c>
      <c r="N7" s="152">
        <v>832000</v>
      </c>
      <c r="O7" s="205">
        <v>3.6500000000000004</v>
      </c>
      <c r="P7" s="205">
        <v>2.2999999999999998</v>
      </c>
      <c r="Q7" s="205">
        <v>2.2000000000000002</v>
      </c>
      <c r="R7" s="205">
        <v>2.1</v>
      </c>
      <c r="S7" s="205">
        <v>2</v>
      </c>
      <c r="T7" s="205">
        <v>1.76</v>
      </c>
      <c r="U7" s="205" t="s">
        <v>629</v>
      </c>
      <c r="V7" s="205" t="s">
        <v>629</v>
      </c>
      <c r="W7" s="205" t="s">
        <v>629</v>
      </c>
      <c r="X7" s="205" t="s">
        <v>629</v>
      </c>
      <c r="Y7" s="205" t="s">
        <v>629</v>
      </c>
      <c r="Z7" s="205" t="s">
        <v>629</v>
      </c>
      <c r="AA7" s="205" t="s">
        <v>629</v>
      </c>
      <c r="AB7" s="205" t="s">
        <v>629</v>
      </c>
      <c r="AC7" s="205" t="s">
        <v>629</v>
      </c>
      <c r="AD7" s="205" t="s">
        <v>629</v>
      </c>
      <c r="AE7" s="205" t="s">
        <v>629</v>
      </c>
      <c r="AF7" s="205" t="s">
        <v>629</v>
      </c>
      <c r="AG7" s="153" t="s">
        <v>489</v>
      </c>
      <c r="AH7" s="149"/>
      <c r="AI7" s="149"/>
      <c r="AJ7" s="149"/>
      <c r="AK7" s="197"/>
      <c r="AL7" s="153">
        <v>0</v>
      </c>
      <c r="AM7" s="153">
        <v>0</v>
      </c>
      <c r="AN7" s="153">
        <v>10</v>
      </c>
      <c r="AO7" s="153">
        <v>0</v>
      </c>
      <c r="AP7" s="153">
        <v>0</v>
      </c>
      <c r="AQ7" s="153">
        <v>0</v>
      </c>
      <c r="AR7" s="153">
        <v>0</v>
      </c>
      <c r="AS7" s="153">
        <v>0</v>
      </c>
      <c r="AT7" s="153">
        <v>0</v>
      </c>
      <c r="AU7" s="153">
        <v>0</v>
      </c>
      <c r="AV7" s="153">
        <v>0</v>
      </c>
      <c r="AW7" s="153">
        <v>0</v>
      </c>
      <c r="AX7" s="153"/>
      <c r="AY7" s="153" t="s">
        <v>489</v>
      </c>
      <c r="AZ7" s="153"/>
      <c r="BA7" s="153" t="s">
        <v>489</v>
      </c>
      <c r="BB7" s="153"/>
      <c r="BC7" s="153"/>
      <c r="BD7" s="153"/>
      <c r="BE7" s="148"/>
      <c r="BF7" s="149"/>
      <c r="BG7" s="153"/>
      <c r="BH7" s="196" t="s">
        <v>579</v>
      </c>
      <c r="BI7" s="148"/>
      <c r="BJ7" s="197" t="s">
        <v>563</v>
      </c>
      <c r="BK7" s="197" t="s">
        <v>495</v>
      </c>
      <c r="BL7" s="192"/>
    </row>
    <row r="8" spans="1:64" x14ac:dyDescent="0.15">
      <c r="A8" s="146">
        <v>1965</v>
      </c>
      <c r="B8" s="191">
        <v>42202</v>
      </c>
      <c r="C8" s="148" t="s">
        <v>485</v>
      </c>
      <c r="D8" s="197" t="s">
        <v>608</v>
      </c>
      <c r="E8" s="150">
        <v>42188</v>
      </c>
      <c r="F8" s="148" t="s">
        <v>580</v>
      </c>
      <c r="G8" s="149" t="s">
        <v>612</v>
      </c>
      <c r="H8" s="204">
        <v>34.4</v>
      </c>
      <c r="I8" s="151" t="s">
        <v>558</v>
      </c>
      <c r="J8" s="152">
        <v>1200</v>
      </c>
      <c r="K8" s="152">
        <v>2400</v>
      </c>
      <c r="L8" s="152">
        <v>5400</v>
      </c>
      <c r="M8" s="152">
        <v>165400</v>
      </c>
      <c r="N8" s="152">
        <v>832000</v>
      </c>
      <c r="O8" s="205">
        <v>3.56</v>
      </c>
      <c r="P8" s="205">
        <v>2.3199999999999998</v>
      </c>
      <c r="Q8" s="205">
        <v>2.2799999999999998</v>
      </c>
      <c r="R8" s="205">
        <v>2.2799999999999998</v>
      </c>
      <c r="S8" s="205">
        <v>2.2400000000000002</v>
      </c>
      <c r="T8" s="205">
        <v>2.08</v>
      </c>
      <c r="U8" s="205" t="s">
        <v>629</v>
      </c>
      <c r="V8" s="205" t="s">
        <v>629</v>
      </c>
      <c r="W8" s="205" t="s">
        <v>629</v>
      </c>
      <c r="X8" s="205" t="s">
        <v>629</v>
      </c>
      <c r="Y8" s="205" t="s">
        <v>629</v>
      </c>
      <c r="Z8" s="205" t="s">
        <v>629</v>
      </c>
      <c r="AA8" s="205" t="s">
        <v>629</v>
      </c>
      <c r="AB8" s="205" t="s">
        <v>629</v>
      </c>
      <c r="AC8" s="205" t="s">
        <v>629</v>
      </c>
      <c r="AD8" s="205" t="s">
        <v>629</v>
      </c>
      <c r="AE8" s="205" t="s">
        <v>629</v>
      </c>
      <c r="AF8" s="205" t="s">
        <v>629</v>
      </c>
      <c r="AG8" s="153" t="s">
        <v>489</v>
      </c>
      <c r="AH8" s="153"/>
      <c r="AI8" s="153"/>
      <c r="AJ8" s="153"/>
      <c r="AK8" s="197"/>
      <c r="AL8" s="153">
        <v>0</v>
      </c>
      <c r="AM8" s="153">
        <v>0</v>
      </c>
      <c r="AN8" s="153">
        <v>0</v>
      </c>
      <c r="AO8" s="153">
        <v>0</v>
      </c>
      <c r="AP8" s="153">
        <v>0</v>
      </c>
      <c r="AQ8" s="153">
        <v>0</v>
      </c>
      <c r="AR8" s="153">
        <v>0</v>
      </c>
      <c r="AS8" s="153">
        <v>0</v>
      </c>
      <c r="AT8" s="153">
        <v>0</v>
      </c>
      <c r="AU8" s="153">
        <v>0</v>
      </c>
      <c r="AV8" s="153">
        <v>0</v>
      </c>
      <c r="AW8" s="153">
        <v>0</v>
      </c>
      <c r="AX8" s="149"/>
      <c r="AY8" s="153" t="s">
        <v>489</v>
      </c>
      <c r="AZ8" s="153"/>
      <c r="BA8" s="153" t="s">
        <v>489</v>
      </c>
      <c r="BB8" s="153"/>
      <c r="BC8" s="153"/>
      <c r="BD8" s="153"/>
      <c r="BE8" s="148"/>
      <c r="BF8" s="149"/>
      <c r="BG8" s="153"/>
      <c r="BH8" s="153" t="s">
        <v>493</v>
      </c>
      <c r="BI8" s="148" t="s">
        <v>583</v>
      </c>
      <c r="BJ8" s="197" t="s">
        <v>630</v>
      </c>
      <c r="BK8" s="197" t="s">
        <v>495</v>
      </c>
    </row>
    <row r="9" spans="1:64" x14ac:dyDescent="0.15">
      <c r="A9" s="146">
        <v>2105</v>
      </c>
      <c r="B9" s="191">
        <v>42202</v>
      </c>
      <c r="C9" s="148" t="s">
        <v>485</v>
      </c>
      <c r="D9" s="197" t="s">
        <v>608</v>
      </c>
      <c r="E9" s="150">
        <v>42185</v>
      </c>
      <c r="F9" s="148" t="s">
        <v>613</v>
      </c>
      <c r="G9" s="197" t="s">
        <v>614</v>
      </c>
      <c r="H9" s="204">
        <v>36.554545454545455</v>
      </c>
      <c r="I9" s="151" t="s">
        <v>558</v>
      </c>
      <c r="J9" s="152">
        <v>1200</v>
      </c>
      <c r="K9" s="152">
        <v>2400</v>
      </c>
      <c r="L9" s="152">
        <v>5400</v>
      </c>
      <c r="M9" s="152">
        <v>165400</v>
      </c>
      <c r="N9" s="152">
        <v>832000</v>
      </c>
      <c r="O9" s="205">
        <v>3.7818181818181817</v>
      </c>
      <c r="P9" s="205">
        <v>2.4636363636363634</v>
      </c>
      <c r="Q9" s="205">
        <v>2.418181818181818</v>
      </c>
      <c r="R9" s="205">
        <v>2.418181818181818</v>
      </c>
      <c r="S9" s="205">
        <v>2.3818181818181818</v>
      </c>
      <c r="T9" s="205">
        <v>2.209090909090909</v>
      </c>
      <c r="U9" s="205" t="s">
        <v>629</v>
      </c>
      <c r="V9" s="205" t="s">
        <v>629</v>
      </c>
      <c r="W9" s="205" t="s">
        <v>629</v>
      </c>
      <c r="X9" s="205" t="s">
        <v>629</v>
      </c>
      <c r="Y9" s="205" t="s">
        <v>629</v>
      </c>
      <c r="Z9" s="205" t="s">
        <v>629</v>
      </c>
      <c r="AA9" s="205" t="s">
        <v>629</v>
      </c>
      <c r="AB9" s="205" t="s">
        <v>629</v>
      </c>
      <c r="AC9" s="205" t="s">
        <v>629</v>
      </c>
      <c r="AD9" s="205" t="s">
        <v>629</v>
      </c>
      <c r="AE9" s="205" t="s">
        <v>629</v>
      </c>
      <c r="AF9" s="205" t="s">
        <v>629</v>
      </c>
      <c r="AG9" s="153" t="s">
        <v>489</v>
      </c>
      <c r="AH9" s="153"/>
      <c r="AI9" s="153"/>
      <c r="AJ9" s="153"/>
      <c r="AK9" s="197"/>
      <c r="AL9" s="153">
        <v>0</v>
      </c>
      <c r="AM9" s="153">
        <v>0</v>
      </c>
      <c r="AN9" s="153">
        <v>0</v>
      </c>
      <c r="AO9" s="153">
        <v>0</v>
      </c>
      <c r="AP9" s="153">
        <v>0</v>
      </c>
      <c r="AQ9" s="153">
        <v>0</v>
      </c>
      <c r="AR9" s="153">
        <v>0</v>
      </c>
      <c r="AS9" s="153">
        <v>0</v>
      </c>
      <c r="AT9" s="153">
        <v>0</v>
      </c>
      <c r="AU9" s="153">
        <v>0</v>
      </c>
      <c r="AV9" s="153">
        <v>0</v>
      </c>
      <c r="AW9" s="153">
        <v>0</v>
      </c>
      <c r="AX9" s="149"/>
      <c r="AY9" s="153" t="s">
        <v>489</v>
      </c>
      <c r="AZ9" s="153"/>
      <c r="BA9" s="153" t="s">
        <v>489</v>
      </c>
      <c r="BB9" s="153"/>
      <c r="BC9" s="153"/>
      <c r="BD9" s="153"/>
      <c r="BE9" s="148"/>
      <c r="BF9" s="149"/>
      <c r="BG9" s="153"/>
      <c r="BH9" s="153" t="s">
        <v>493</v>
      </c>
      <c r="BI9" s="148" t="s">
        <v>631</v>
      </c>
      <c r="BJ9" s="197" t="s">
        <v>563</v>
      </c>
      <c r="BK9" s="197" t="s">
        <v>505</v>
      </c>
    </row>
    <row r="10" spans="1:64" x14ac:dyDescent="0.15">
      <c r="A10" s="146">
        <v>1092</v>
      </c>
      <c r="B10" s="191">
        <v>42202</v>
      </c>
      <c r="C10" s="194" t="s">
        <v>565</v>
      </c>
      <c r="D10" s="197" t="s">
        <v>608</v>
      </c>
      <c r="E10" s="195">
        <v>42185</v>
      </c>
      <c r="F10" s="148" t="s">
        <v>617</v>
      </c>
      <c r="G10" s="149" t="s">
        <v>588</v>
      </c>
      <c r="H10" s="204">
        <v>60.22727272727272</v>
      </c>
      <c r="I10" s="151" t="s">
        <v>558</v>
      </c>
      <c r="J10" s="152">
        <v>1200</v>
      </c>
      <c r="K10" s="152">
        <v>2400</v>
      </c>
      <c r="L10" s="152">
        <v>5400</v>
      </c>
      <c r="M10" s="152">
        <v>165400</v>
      </c>
      <c r="N10" s="152">
        <v>832000</v>
      </c>
      <c r="O10" s="205">
        <v>3.8818181818181809</v>
      </c>
      <c r="P10" s="205">
        <v>2.5818181818181816</v>
      </c>
      <c r="Q10" s="205">
        <v>2.3909090909090907</v>
      </c>
      <c r="R10" s="205">
        <v>2.3636363636363633</v>
      </c>
      <c r="S10" s="205">
        <v>2.2545454545454544</v>
      </c>
      <c r="T10" s="205">
        <v>1.2818181818181817</v>
      </c>
      <c r="U10" s="205" t="s">
        <v>629</v>
      </c>
      <c r="V10" s="205" t="s">
        <v>629</v>
      </c>
      <c r="W10" s="205" t="s">
        <v>629</v>
      </c>
      <c r="X10" s="205" t="s">
        <v>629</v>
      </c>
      <c r="Y10" s="205" t="s">
        <v>629</v>
      </c>
      <c r="Z10" s="205" t="s">
        <v>629</v>
      </c>
      <c r="AA10" s="205" t="s">
        <v>629</v>
      </c>
      <c r="AB10" s="205" t="s">
        <v>629</v>
      </c>
      <c r="AC10" s="205" t="s">
        <v>629</v>
      </c>
      <c r="AD10" s="205" t="s">
        <v>629</v>
      </c>
      <c r="AE10" s="205" t="s">
        <v>629</v>
      </c>
      <c r="AF10" s="205" t="s">
        <v>629</v>
      </c>
      <c r="AG10" s="153" t="s">
        <v>569</v>
      </c>
      <c r="AH10" s="153"/>
      <c r="AI10" s="153"/>
      <c r="AJ10" s="153"/>
      <c r="AK10" s="197"/>
      <c r="AL10" s="153">
        <v>0</v>
      </c>
      <c r="AM10" s="153">
        <v>0</v>
      </c>
      <c r="AN10" s="153">
        <v>0</v>
      </c>
      <c r="AO10" s="153">
        <v>0</v>
      </c>
      <c r="AP10" s="153">
        <v>0</v>
      </c>
      <c r="AQ10" s="153">
        <v>0</v>
      </c>
      <c r="AR10" s="153">
        <v>0</v>
      </c>
      <c r="AS10" s="153">
        <v>0</v>
      </c>
      <c r="AT10" s="153">
        <v>0</v>
      </c>
      <c r="AU10" s="153">
        <v>0</v>
      </c>
      <c r="AV10" s="153">
        <v>0</v>
      </c>
      <c r="AW10" s="153">
        <v>0</v>
      </c>
      <c r="AX10" s="153"/>
      <c r="AY10" s="153" t="s">
        <v>569</v>
      </c>
      <c r="AZ10" s="153"/>
      <c r="BA10" s="153" t="s">
        <v>489</v>
      </c>
      <c r="BB10" s="153"/>
      <c r="BC10" s="153"/>
      <c r="BD10" s="153"/>
      <c r="BE10" s="193" t="s">
        <v>632</v>
      </c>
      <c r="BF10" s="149" t="s">
        <v>633</v>
      </c>
      <c r="BG10" s="153">
        <v>30</v>
      </c>
      <c r="BH10" s="153" t="s">
        <v>508</v>
      </c>
      <c r="BI10" s="148"/>
      <c r="BJ10" s="149" t="s">
        <v>563</v>
      </c>
      <c r="BK10" s="197" t="s">
        <v>495</v>
      </c>
    </row>
    <row r="11" spans="1:64" x14ac:dyDescent="0.15">
      <c r="A11" s="146">
        <v>871</v>
      </c>
      <c r="B11" s="191">
        <v>42202</v>
      </c>
      <c r="C11" s="148" t="s">
        <v>485</v>
      </c>
      <c r="D11" s="197" t="s">
        <v>618</v>
      </c>
      <c r="E11" s="150">
        <v>42195</v>
      </c>
      <c r="F11" s="148" t="s">
        <v>525</v>
      </c>
      <c r="G11" s="149" t="s">
        <v>526</v>
      </c>
      <c r="H11" s="204">
        <v>71.809090909090898</v>
      </c>
      <c r="I11" s="151" t="s">
        <v>558</v>
      </c>
      <c r="J11" s="152">
        <v>1200</v>
      </c>
      <c r="K11" s="152">
        <v>2400</v>
      </c>
      <c r="L11" s="152">
        <v>5400</v>
      </c>
      <c r="M11" s="152">
        <v>165400</v>
      </c>
      <c r="N11" s="152">
        <v>832000</v>
      </c>
      <c r="O11" s="205">
        <v>3.9818181818181815</v>
      </c>
      <c r="P11" s="205">
        <v>2.6545454545454543</v>
      </c>
      <c r="Q11" s="205">
        <v>2.5909090909090908</v>
      </c>
      <c r="R11" s="205">
        <v>2.5</v>
      </c>
      <c r="S11" s="205">
        <v>2.4090909090909087</v>
      </c>
      <c r="T11" s="205">
        <v>0.53636363636363626</v>
      </c>
      <c r="U11" s="205" t="s">
        <v>629</v>
      </c>
      <c r="V11" s="205" t="s">
        <v>629</v>
      </c>
      <c r="W11" s="205" t="s">
        <v>629</v>
      </c>
      <c r="X11" s="205" t="s">
        <v>629</v>
      </c>
      <c r="Y11" s="205" t="s">
        <v>629</v>
      </c>
      <c r="Z11" s="205" t="s">
        <v>629</v>
      </c>
      <c r="AA11" s="205" t="s">
        <v>629</v>
      </c>
      <c r="AB11" s="205" t="s">
        <v>629</v>
      </c>
      <c r="AC11" s="205" t="s">
        <v>629</v>
      </c>
      <c r="AD11" s="205" t="s">
        <v>629</v>
      </c>
      <c r="AE11" s="205" t="s">
        <v>629</v>
      </c>
      <c r="AF11" s="205" t="s">
        <v>629</v>
      </c>
      <c r="AG11" s="153" t="s">
        <v>489</v>
      </c>
      <c r="AH11" s="149"/>
      <c r="AI11" s="149"/>
      <c r="AJ11" s="149"/>
      <c r="AK11" s="197"/>
      <c r="AL11" s="153">
        <v>0</v>
      </c>
      <c r="AM11" s="153">
        <v>10</v>
      </c>
      <c r="AN11" s="153">
        <v>0</v>
      </c>
      <c r="AO11" s="153">
        <v>0</v>
      </c>
      <c r="AP11" s="153">
        <v>0</v>
      </c>
      <c r="AQ11" s="153">
        <v>0</v>
      </c>
      <c r="AR11" s="153">
        <v>0</v>
      </c>
      <c r="AS11" s="153">
        <v>0</v>
      </c>
      <c r="AT11" s="153">
        <v>0</v>
      </c>
      <c r="AU11" s="153">
        <v>0</v>
      </c>
      <c r="AV11" s="153">
        <v>0</v>
      </c>
      <c r="AW11" s="153">
        <v>0</v>
      </c>
      <c r="AX11" s="149"/>
      <c r="AY11" s="153" t="s">
        <v>489</v>
      </c>
      <c r="AZ11" s="153">
        <v>24</v>
      </c>
      <c r="BA11" s="153" t="s">
        <v>489</v>
      </c>
      <c r="BB11" s="153"/>
      <c r="BC11" s="153"/>
      <c r="BD11" s="153"/>
      <c r="BE11" s="148"/>
      <c r="BF11" s="149"/>
      <c r="BG11" s="153"/>
      <c r="BH11" s="153" t="s">
        <v>508</v>
      </c>
      <c r="BI11" s="148" t="s">
        <v>529</v>
      </c>
      <c r="BJ11" s="149" t="s">
        <v>563</v>
      </c>
      <c r="BK11" s="197" t="s">
        <v>495</v>
      </c>
    </row>
    <row r="12" spans="1:64" x14ac:dyDescent="0.15">
      <c r="A12" s="146">
        <v>2108</v>
      </c>
      <c r="B12" s="191">
        <v>42202</v>
      </c>
      <c r="C12" s="148" t="s">
        <v>485</v>
      </c>
      <c r="D12" s="197" t="s">
        <v>618</v>
      </c>
      <c r="E12" s="150">
        <v>42195</v>
      </c>
      <c r="F12" s="148" t="s">
        <v>511</v>
      </c>
      <c r="G12" s="197" t="s">
        <v>615</v>
      </c>
      <c r="H12" s="204">
        <v>57.827272727272721</v>
      </c>
      <c r="I12" s="151" t="s">
        <v>558</v>
      </c>
      <c r="J12" s="152">
        <v>1200</v>
      </c>
      <c r="K12" s="152">
        <v>2400</v>
      </c>
      <c r="L12" s="152">
        <v>5400</v>
      </c>
      <c r="M12" s="152">
        <v>165400</v>
      </c>
      <c r="N12" s="152">
        <v>832000</v>
      </c>
      <c r="O12" s="205">
        <v>3.9909090909090903</v>
      </c>
      <c r="P12" s="205">
        <v>2.6727272727272724</v>
      </c>
      <c r="Q12" s="205">
        <v>2.5545454545454542</v>
      </c>
      <c r="R12" s="205">
        <v>2.4545454545454546</v>
      </c>
      <c r="S12" s="205">
        <v>2.3545454545454541</v>
      </c>
      <c r="T12" s="205">
        <v>2.0363636363636366</v>
      </c>
      <c r="U12" s="205" t="s">
        <v>629</v>
      </c>
      <c r="V12" s="205" t="s">
        <v>629</v>
      </c>
      <c r="W12" s="205" t="s">
        <v>629</v>
      </c>
      <c r="X12" s="205" t="s">
        <v>629</v>
      </c>
      <c r="Y12" s="205" t="s">
        <v>629</v>
      </c>
      <c r="Z12" s="205" t="s">
        <v>629</v>
      </c>
      <c r="AA12" s="205" t="s">
        <v>629</v>
      </c>
      <c r="AB12" s="205" t="s">
        <v>629</v>
      </c>
      <c r="AC12" s="205" t="s">
        <v>629</v>
      </c>
      <c r="AD12" s="205" t="s">
        <v>629</v>
      </c>
      <c r="AE12" s="205" t="s">
        <v>629</v>
      </c>
      <c r="AF12" s="205" t="s">
        <v>629</v>
      </c>
      <c r="AG12" s="153" t="s">
        <v>489</v>
      </c>
      <c r="AH12" s="149"/>
      <c r="AI12" s="149"/>
      <c r="AJ12" s="149"/>
      <c r="AK12" s="197"/>
      <c r="AL12" s="153">
        <v>16</v>
      </c>
      <c r="AM12" s="153">
        <v>0</v>
      </c>
      <c r="AN12" s="153">
        <v>0</v>
      </c>
      <c r="AO12" s="153">
        <v>0</v>
      </c>
      <c r="AP12" s="153">
        <v>0</v>
      </c>
      <c r="AQ12" s="153">
        <v>0</v>
      </c>
      <c r="AR12" s="153">
        <v>0</v>
      </c>
      <c r="AS12" s="153">
        <v>0</v>
      </c>
      <c r="AT12" s="153">
        <v>0</v>
      </c>
      <c r="AU12" s="153">
        <v>0</v>
      </c>
      <c r="AV12" s="153">
        <v>0</v>
      </c>
      <c r="AW12" s="153">
        <v>0</v>
      </c>
      <c r="AX12" s="149"/>
      <c r="AY12" s="153" t="s">
        <v>489</v>
      </c>
      <c r="AZ12" s="153">
        <v>12</v>
      </c>
      <c r="BA12" s="153" t="s">
        <v>489</v>
      </c>
      <c r="BB12" s="153"/>
      <c r="BC12" s="153"/>
      <c r="BD12" s="153"/>
      <c r="BE12" s="148"/>
      <c r="BF12" s="149"/>
      <c r="BG12" s="153"/>
      <c r="BH12" s="153" t="s">
        <v>493</v>
      </c>
      <c r="BI12" s="148"/>
      <c r="BJ12" s="197" t="s">
        <v>563</v>
      </c>
      <c r="BK12" s="197" t="s">
        <v>505</v>
      </c>
    </row>
    <row r="13" spans="1:64" x14ac:dyDescent="0.15">
      <c r="A13" s="146">
        <v>872</v>
      </c>
      <c r="B13" s="191">
        <v>42202</v>
      </c>
      <c r="C13" s="148" t="s">
        <v>485</v>
      </c>
      <c r="D13" s="197" t="s">
        <v>619</v>
      </c>
      <c r="E13" s="150">
        <v>42195</v>
      </c>
      <c r="F13" s="148" t="s">
        <v>525</v>
      </c>
      <c r="G13" s="149" t="s">
        <v>526</v>
      </c>
      <c r="H13" s="204">
        <v>81.354545454545445</v>
      </c>
      <c r="I13" s="151" t="s">
        <v>558</v>
      </c>
      <c r="J13" s="152">
        <v>2460</v>
      </c>
      <c r="K13" s="152">
        <v>28980</v>
      </c>
      <c r="L13" s="152">
        <v>118320</v>
      </c>
      <c r="M13" s="152">
        <v>118320</v>
      </c>
      <c r="N13" s="152">
        <v>118320</v>
      </c>
      <c r="O13" s="205">
        <v>3.1545454545454543</v>
      </c>
      <c r="P13" s="205">
        <v>2.627272727272727</v>
      </c>
      <c r="Q13" s="205">
        <v>2.5363636363636362</v>
      </c>
      <c r="R13" s="205">
        <v>2.5090909090909088</v>
      </c>
      <c r="S13" s="205">
        <v>0</v>
      </c>
      <c r="T13" s="205">
        <v>0</v>
      </c>
      <c r="U13" s="205" t="s">
        <v>629</v>
      </c>
      <c r="V13" s="205" t="s">
        <v>629</v>
      </c>
      <c r="W13" s="205" t="s">
        <v>629</v>
      </c>
      <c r="X13" s="205" t="s">
        <v>629</v>
      </c>
      <c r="Y13" s="205" t="s">
        <v>629</v>
      </c>
      <c r="Z13" s="205" t="s">
        <v>629</v>
      </c>
      <c r="AA13" s="205" t="s">
        <v>629</v>
      </c>
      <c r="AB13" s="205" t="s">
        <v>629</v>
      </c>
      <c r="AC13" s="205" t="s">
        <v>629</v>
      </c>
      <c r="AD13" s="205" t="s">
        <v>629</v>
      </c>
      <c r="AE13" s="205" t="s">
        <v>629</v>
      </c>
      <c r="AF13" s="205" t="s">
        <v>629</v>
      </c>
      <c r="AG13" s="153" t="s">
        <v>489</v>
      </c>
      <c r="AH13" s="153"/>
      <c r="AI13" s="153"/>
      <c r="AJ13" s="153"/>
      <c r="AK13" s="197"/>
      <c r="AL13" s="153">
        <v>0</v>
      </c>
      <c r="AM13" s="153">
        <v>12</v>
      </c>
      <c r="AN13" s="153">
        <v>0</v>
      </c>
      <c r="AO13" s="153">
        <v>0</v>
      </c>
      <c r="AP13" s="153">
        <v>0</v>
      </c>
      <c r="AQ13" s="153">
        <v>0</v>
      </c>
      <c r="AR13" s="153">
        <v>0</v>
      </c>
      <c r="AS13" s="153">
        <v>0</v>
      </c>
      <c r="AT13" s="153">
        <v>0</v>
      </c>
      <c r="AU13" s="153">
        <v>0</v>
      </c>
      <c r="AV13" s="153">
        <v>0</v>
      </c>
      <c r="AW13" s="153">
        <v>0</v>
      </c>
      <c r="AX13" s="149"/>
      <c r="AY13" s="153" t="s">
        <v>489</v>
      </c>
      <c r="AZ13" s="153">
        <v>24</v>
      </c>
      <c r="BA13" s="153" t="s">
        <v>489</v>
      </c>
      <c r="BB13" s="153"/>
      <c r="BC13" s="153"/>
      <c r="BD13" s="153"/>
      <c r="BE13" s="148"/>
      <c r="BF13" s="149"/>
      <c r="BG13" s="153"/>
      <c r="BH13" s="153" t="s">
        <v>508</v>
      </c>
      <c r="BI13" s="148" t="s">
        <v>529</v>
      </c>
      <c r="BJ13" s="149" t="s">
        <v>634</v>
      </c>
      <c r="BK13" s="197" t="s">
        <v>495</v>
      </c>
    </row>
    <row r="14" spans="1:64" x14ac:dyDescent="0.15">
      <c r="A14" s="146">
        <v>2109</v>
      </c>
      <c r="B14" s="191">
        <v>42202</v>
      </c>
      <c r="C14" s="148" t="s">
        <v>485</v>
      </c>
      <c r="D14" s="197" t="s">
        <v>619</v>
      </c>
      <c r="E14" s="150">
        <v>42195</v>
      </c>
      <c r="F14" s="148" t="s">
        <v>511</v>
      </c>
      <c r="G14" s="197" t="s">
        <v>615</v>
      </c>
      <c r="H14" s="204">
        <v>72</v>
      </c>
      <c r="I14" s="151" t="s">
        <v>558</v>
      </c>
      <c r="J14" s="152">
        <v>2460</v>
      </c>
      <c r="K14" s="152">
        <v>164700</v>
      </c>
      <c r="L14" s="152">
        <v>822540</v>
      </c>
      <c r="M14" s="152">
        <v>822540</v>
      </c>
      <c r="N14" s="152">
        <v>822540</v>
      </c>
      <c r="O14" s="205">
        <v>2.99</v>
      </c>
      <c r="P14" s="205">
        <v>2.72</v>
      </c>
      <c r="Q14" s="205">
        <v>2.63</v>
      </c>
      <c r="R14" s="205">
        <v>2.42</v>
      </c>
      <c r="S14" s="205">
        <v>0</v>
      </c>
      <c r="T14" s="205">
        <v>0</v>
      </c>
      <c r="U14" s="205" t="s">
        <v>629</v>
      </c>
      <c r="V14" s="205" t="s">
        <v>629</v>
      </c>
      <c r="W14" s="205" t="s">
        <v>629</v>
      </c>
      <c r="X14" s="205" t="s">
        <v>629</v>
      </c>
      <c r="Y14" s="205" t="s">
        <v>629</v>
      </c>
      <c r="Z14" s="205" t="s">
        <v>629</v>
      </c>
      <c r="AA14" s="205" t="s">
        <v>629</v>
      </c>
      <c r="AB14" s="205" t="s">
        <v>629</v>
      </c>
      <c r="AC14" s="205" t="s">
        <v>629</v>
      </c>
      <c r="AD14" s="205" t="s">
        <v>629</v>
      </c>
      <c r="AE14" s="205" t="s">
        <v>629</v>
      </c>
      <c r="AF14" s="205" t="s">
        <v>629</v>
      </c>
      <c r="AG14" s="153" t="s">
        <v>489</v>
      </c>
      <c r="AH14" s="153"/>
      <c r="AI14" s="153"/>
      <c r="AJ14" s="153"/>
      <c r="AK14" s="197"/>
      <c r="AL14" s="153">
        <v>16</v>
      </c>
      <c r="AM14" s="153">
        <v>0</v>
      </c>
      <c r="AN14" s="153">
        <v>0</v>
      </c>
      <c r="AO14" s="153">
        <v>0</v>
      </c>
      <c r="AP14" s="153">
        <v>0</v>
      </c>
      <c r="AQ14" s="153">
        <v>0</v>
      </c>
      <c r="AR14" s="153">
        <v>0</v>
      </c>
      <c r="AS14" s="153">
        <v>0</v>
      </c>
      <c r="AT14" s="153">
        <v>0</v>
      </c>
      <c r="AU14" s="153">
        <v>0</v>
      </c>
      <c r="AV14" s="153">
        <v>0</v>
      </c>
      <c r="AW14" s="153">
        <v>0</v>
      </c>
      <c r="AX14" s="149"/>
      <c r="AY14" s="153" t="s">
        <v>489</v>
      </c>
      <c r="AZ14" s="153">
        <v>12</v>
      </c>
      <c r="BA14" s="153" t="s">
        <v>489</v>
      </c>
      <c r="BB14" s="153"/>
      <c r="BC14" s="153"/>
      <c r="BD14" s="153"/>
      <c r="BE14" s="148"/>
      <c r="BF14" s="149"/>
      <c r="BG14" s="153"/>
      <c r="BH14" s="153" t="s">
        <v>493</v>
      </c>
      <c r="BI14" s="148"/>
      <c r="BJ14" s="197" t="s">
        <v>563</v>
      </c>
      <c r="BK14" s="197" t="s">
        <v>505</v>
      </c>
    </row>
    <row r="15" spans="1:64" x14ac:dyDescent="0.15">
      <c r="A15" s="146">
        <v>873</v>
      </c>
      <c r="B15" s="191">
        <v>42202</v>
      </c>
      <c r="C15" s="148" t="s">
        <v>485</v>
      </c>
      <c r="D15" s="197" t="s">
        <v>620</v>
      </c>
      <c r="E15" s="150">
        <v>42195</v>
      </c>
      <c r="F15" s="148" t="s">
        <v>525</v>
      </c>
      <c r="G15" s="149" t="s">
        <v>526</v>
      </c>
      <c r="H15" s="204">
        <v>87.490909090909085</v>
      </c>
      <c r="I15" s="151"/>
      <c r="J15" s="152"/>
      <c r="K15" s="152"/>
      <c r="L15" s="152"/>
      <c r="M15" s="152"/>
      <c r="N15" s="152"/>
      <c r="O15" s="205">
        <v>2.8909090909090907</v>
      </c>
      <c r="P15" s="205" t="s">
        <v>629</v>
      </c>
      <c r="Q15" s="205" t="s">
        <v>629</v>
      </c>
      <c r="R15" s="205" t="s">
        <v>629</v>
      </c>
      <c r="S15" s="205" t="s">
        <v>629</v>
      </c>
      <c r="T15" s="205" t="s">
        <v>629</v>
      </c>
      <c r="U15" s="205" t="s">
        <v>629</v>
      </c>
      <c r="V15" s="205" t="s">
        <v>629</v>
      </c>
      <c r="W15" s="205" t="s">
        <v>629</v>
      </c>
      <c r="X15" s="205" t="s">
        <v>629</v>
      </c>
      <c r="Y15" s="205" t="s">
        <v>629</v>
      </c>
      <c r="Z15" s="205" t="s">
        <v>629</v>
      </c>
      <c r="AA15" s="205" t="s">
        <v>629</v>
      </c>
      <c r="AB15" s="205" t="s">
        <v>629</v>
      </c>
      <c r="AC15" s="205" t="s">
        <v>629</v>
      </c>
      <c r="AD15" s="205" t="s">
        <v>629</v>
      </c>
      <c r="AE15" s="205" t="s">
        <v>629</v>
      </c>
      <c r="AF15" s="205" t="s">
        <v>629</v>
      </c>
      <c r="AG15" s="153" t="s">
        <v>489</v>
      </c>
      <c r="AH15" s="153"/>
      <c r="AI15" s="153"/>
      <c r="AJ15" s="153"/>
      <c r="AK15" s="197"/>
      <c r="AL15" s="153">
        <v>0</v>
      </c>
      <c r="AM15" s="153">
        <v>5</v>
      </c>
      <c r="AN15" s="153">
        <v>0</v>
      </c>
      <c r="AO15" s="153">
        <v>0</v>
      </c>
      <c r="AP15" s="153">
        <v>0</v>
      </c>
      <c r="AQ15" s="153">
        <v>0</v>
      </c>
      <c r="AR15" s="153">
        <v>0</v>
      </c>
      <c r="AS15" s="153">
        <v>0</v>
      </c>
      <c r="AT15" s="153">
        <v>0</v>
      </c>
      <c r="AU15" s="153">
        <v>0</v>
      </c>
      <c r="AV15" s="153">
        <v>0</v>
      </c>
      <c r="AW15" s="153">
        <v>0</v>
      </c>
      <c r="AX15" s="149"/>
      <c r="AY15" s="153" t="s">
        <v>489</v>
      </c>
      <c r="AZ15" s="153">
        <v>24</v>
      </c>
      <c r="BA15" s="153" t="s">
        <v>489</v>
      </c>
      <c r="BB15" s="153"/>
      <c r="BC15" s="153"/>
      <c r="BD15" s="153"/>
      <c r="BE15" s="148"/>
      <c r="BF15" s="149"/>
      <c r="BG15" s="153"/>
      <c r="BH15" s="153" t="s">
        <v>508</v>
      </c>
      <c r="BI15" s="148" t="s">
        <v>529</v>
      </c>
      <c r="BJ15" s="149" t="s">
        <v>563</v>
      </c>
      <c r="BK15" s="197" t="s">
        <v>495</v>
      </c>
    </row>
    <row r="16" spans="1:64" x14ac:dyDescent="0.15">
      <c r="A16" s="146">
        <v>2110</v>
      </c>
      <c r="B16" s="191">
        <v>42202</v>
      </c>
      <c r="C16" s="148" t="s">
        <v>485</v>
      </c>
      <c r="D16" s="197" t="s">
        <v>621</v>
      </c>
      <c r="E16" s="150">
        <v>42195</v>
      </c>
      <c r="F16" s="148" t="s">
        <v>511</v>
      </c>
      <c r="G16" s="197" t="s">
        <v>615</v>
      </c>
      <c r="H16" s="204">
        <v>75.499999999999986</v>
      </c>
      <c r="I16" s="151" t="s">
        <v>558</v>
      </c>
      <c r="J16" s="152">
        <v>6000</v>
      </c>
      <c r="K16" s="152">
        <v>12000</v>
      </c>
      <c r="L16" s="152">
        <v>84000</v>
      </c>
      <c r="M16" s="152">
        <v>84000</v>
      </c>
      <c r="N16" s="152">
        <v>84000</v>
      </c>
      <c r="O16" s="205">
        <v>2.3727272727272726</v>
      </c>
      <c r="P16" s="205">
        <v>2.1999999999999997</v>
      </c>
      <c r="Q16" s="205">
        <v>2.1545454545454543</v>
      </c>
      <c r="R16" s="205">
        <v>2.1545454545454543</v>
      </c>
      <c r="S16" s="205">
        <v>0</v>
      </c>
      <c r="T16" s="205">
        <v>0</v>
      </c>
      <c r="U16" s="205" t="s">
        <v>629</v>
      </c>
      <c r="V16" s="205" t="s">
        <v>629</v>
      </c>
      <c r="W16" s="205" t="s">
        <v>629</v>
      </c>
      <c r="X16" s="205" t="s">
        <v>629</v>
      </c>
      <c r="Y16" s="205" t="s">
        <v>629</v>
      </c>
      <c r="Z16" s="205" t="s">
        <v>629</v>
      </c>
      <c r="AA16" s="205" t="s">
        <v>629</v>
      </c>
      <c r="AB16" s="205" t="s">
        <v>629</v>
      </c>
      <c r="AC16" s="205" t="s">
        <v>629</v>
      </c>
      <c r="AD16" s="205" t="s">
        <v>629</v>
      </c>
      <c r="AE16" s="205" t="s">
        <v>629</v>
      </c>
      <c r="AF16" s="205" t="s">
        <v>629</v>
      </c>
      <c r="AG16" s="153" t="s">
        <v>489</v>
      </c>
      <c r="AH16" s="153"/>
      <c r="AI16" s="153"/>
      <c r="AJ16" s="153"/>
      <c r="AK16" s="197"/>
      <c r="AL16" s="153">
        <v>16</v>
      </c>
      <c r="AM16" s="153">
        <v>0</v>
      </c>
      <c r="AN16" s="153">
        <v>0</v>
      </c>
      <c r="AO16" s="153">
        <v>0</v>
      </c>
      <c r="AP16" s="153">
        <v>0</v>
      </c>
      <c r="AQ16" s="153">
        <v>0</v>
      </c>
      <c r="AR16" s="153">
        <v>0</v>
      </c>
      <c r="AS16" s="153">
        <v>0</v>
      </c>
      <c r="AT16" s="153">
        <v>0</v>
      </c>
      <c r="AU16" s="153">
        <v>0</v>
      </c>
      <c r="AV16" s="153">
        <v>0</v>
      </c>
      <c r="AW16" s="153">
        <v>0</v>
      </c>
      <c r="AX16" s="149"/>
      <c r="AY16" s="153" t="s">
        <v>489</v>
      </c>
      <c r="AZ16" s="153">
        <v>12</v>
      </c>
      <c r="BA16" s="153" t="s">
        <v>489</v>
      </c>
      <c r="BB16" s="153"/>
      <c r="BC16" s="153"/>
      <c r="BD16" s="153"/>
      <c r="BE16" s="148"/>
      <c r="BF16" s="149"/>
      <c r="BG16" s="153"/>
      <c r="BH16" s="153" t="s">
        <v>493</v>
      </c>
      <c r="BI16" s="148"/>
      <c r="BJ16" s="197" t="s">
        <v>563</v>
      </c>
      <c r="BK16" s="197" t="s">
        <v>505</v>
      </c>
    </row>
    <row r="17" spans="1:63" x14ac:dyDescent="0.15">
      <c r="A17" s="146">
        <v>2153</v>
      </c>
      <c r="B17" s="191">
        <v>42202</v>
      </c>
      <c r="C17" s="148" t="s">
        <v>485</v>
      </c>
      <c r="D17" s="197" t="s">
        <v>621</v>
      </c>
      <c r="E17" s="150">
        <v>42199</v>
      </c>
      <c r="F17" s="148" t="s">
        <v>516</v>
      </c>
      <c r="G17" s="197" t="s">
        <v>622</v>
      </c>
      <c r="H17" s="204">
        <v>54.518181818181816</v>
      </c>
      <c r="I17" s="151" t="s">
        <v>594</v>
      </c>
      <c r="J17" s="152">
        <v>1650</v>
      </c>
      <c r="K17" s="152">
        <v>2960</v>
      </c>
      <c r="L17" s="152">
        <v>2960</v>
      </c>
      <c r="M17" s="152">
        <v>2960</v>
      </c>
      <c r="N17" s="152">
        <v>2960</v>
      </c>
      <c r="O17" s="205">
        <v>2.1636363636363636</v>
      </c>
      <c r="P17" s="205">
        <v>1.9363636363636361</v>
      </c>
      <c r="Q17" s="205">
        <v>1.8181818181818181</v>
      </c>
      <c r="R17" s="205">
        <v>0</v>
      </c>
      <c r="S17" s="205">
        <v>0</v>
      </c>
      <c r="T17" s="205">
        <v>0</v>
      </c>
      <c r="U17" s="205" t="s">
        <v>629</v>
      </c>
      <c r="V17" s="205" t="s">
        <v>629</v>
      </c>
      <c r="W17" s="205" t="s">
        <v>629</v>
      </c>
      <c r="X17" s="205" t="s">
        <v>629</v>
      </c>
      <c r="Y17" s="205" t="s">
        <v>629</v>
      </c>
      <c r="Z17" s="205" t="s">
        <v>629</v>
      </c>
      <c r="AA17" s="205" t="s">
        <v>629</v>
      </c>
      <c r="AB17" s="205" t="s">
        <v>629</v>
      </c>
      <c r="AC17" s="205" t="s">
        <v>629</v>
      </c>
      <c r="AD17" s="205" t="s">
        <v>629</v>
      </c>
      <c r="AE17" s="205" t="s">
        <v>629</v>
      </c>
      <c r="AF17" s="205" t="s">
        <v>629</v>
      </c>
      <c r="AG17" s="153" t="s">
        <v>489</v>
      </c>
      <c r="AH17" s="153"/>
      <c r="AI17" s="153"/>
      <c r="AJ17" s="153"/>
      <c r="AK17" s="197"/>
      <c r="AL17" s="153">
        <v>6</v>
      </c>
      <c r="AM17" s="153">
        <v>0</v>
      </c>
      <c r="AN17" s="153">
        <v>0</v>
      </c>
      <c r="AO17" s="153">
        <v>0</v>
      </c>
      <c r="AP17" s="153">
        <v>0</v>
      </c>
      <c r="AQ17" s="153">
        <v>0</v>
      </c>
      <c r="AR17" s="153">
        <v>0</v>
      </c>
      <c r="AS17" s="153">
        <v>0</v>
      </c>
      <c r="AT17" s="153">
        <v>0</v>
      </c>
      <c r="AU17" s="153">
        <v>0</v>
      </c>
      <c r="AV17" s="153">
        <v>0</v>
      </c>
      <c r="AW17" s="153">
        <v>0</v>
      </c>
      <c r="AX17" s="149"/>
      <c r="AY17" s="153" t="s">
        <v>489</v>
      </c>
      <c r="AZ17" s="153">
        <v>12</v>
      </c>
      <c r="BA17" s="153" t="s">
        <v>489</v>
      </c>
      <c r="BB17" s="153"/>
      <c r="BC17" s="153"/>
      <c r="BD17" s="153"/>
      <c r="BE17" s="193"/>
      <c r="BF17" s="197"/>
      <c r="BG17" s="206"/>
      <c r="BH17" s="153" t="s">
        <v>493</v>
      </c>
      <c r="BI17" s="193"/>
      <c r="BJ17" s="197" t="s">
        <v>635</v>
      </c>
      <c r="BK17" s="197" t="s">
        <v>505</v>
      </c>
    </row>
    <row r="18" spans="1:63" x14ac:dyDescent="0.15">
      <c r="A18" s="146">
        <v>2097</v>
      </c>
      <c r="B18" s="191">
        <v>42202</v>
      </c>
      <c r="C18" s="148" t="s">
        <v>485</v>
      </c>
      <c r="D18" s="197" t="s">
        <v>621</v>
      </c>
      <c r="E18" s="150">
        <v>42187</v>
      </c>
      <c r="F18" s="148" t="s">
        <v>487</v>
      </c>
      <c r="G18" s="197" t="s">
        <v>609</v>
      </c>
      <c r="H18" s="204">
        <v>82.354545454545445</v>
      </c>
      <c r="I18" s="151" t="s">
        <v>558</v>
      </c>
      <c r="J18" s="152">
        <v>1650</v>
      </c>
      <c r="K18" s="152">
        <v>2960</v>
      </c>
      <c r="L18" s="152">
        <v>2960</v>
      </c>
      <c r="M18" s="152">
        <v>2960</v>
      </c>
      <c r="N18" s="152">
        <v>2960</v>
      </c>
      <c r="O18" s="205">
        <v>2.2181818181818178</v>
      </c>
      <c r="P18" s="205">
        <v>2</v>
      </c>
      <c r="Q18" s="205">
        <v>1.8909090909090909</v>
      </c>
      <c r="R18" s="205">
        <v>0</v>
      </c>
      <c r="S18" s="205">
        <v>0</v>
      </c>
      <c r="T18" s="205">
        <v>0</v>
      </c>
      <c r="U18" s="205" t="s">
        <v>629</v>
      </c>
      <c r="V18" s="205" t="s">
        <v>629</v>
      </c>
      <c r="W18" s="205" t="s">
        <v>629</v>
      </c>
      <c r="X18" s="205" t="s">
        <v>629</v>
      </c>
      <c r="Y18" s="205" t="s">
        <v>629</v>
      </c>
      <c r="Z18" s="205" t="s">
        <v>629</v>
      </c>
      <c r="AA18" s="205" t="s">
        <v>629</v>
      </c>
      <c r="AB18" s="205" t="s">
        <v>629</v>
      </c>
      <c r="AC18" s="205" t="s">
        <v>629</v>
      </c>
      <c r="AD18" s="205" t="s">
        <v>629</v>
      </c>
      <c r="AE18" s="205" t="s">
        <v>629</v>
      </c>
      <c r="AF18" s="205" t="s">
        <v>629</v>
      </c>
      <c r="AG18" s="153" t="s">
        <v>489</v>
      </c>
      <c r="AH18" s="153"/>
      <c r="AI18" s="153"/>
      <c r="AJ18" s="153"/>
      <c r="AK18" s="197"/>
      <c r="AL18" s="153">
        <v>8</v>
      </c>
      <c r="AM18" s="153">
        <v>0</v>
      </c>
      <c r="AN18" s="153">
        <v>0</v>
      </c>
      <c r="AO18" s="153">
        <v>0</v>
      </c>
      <c r="AP18" s="153">
        <v>0</v>
      </c>
      <c r="AQ18" s="153">
        <v>0</v>
      </c>
      <c r="AR18" s="153">
        <v>0</v>
      </c>
      <c r="AS18" s="153">
        <v>0</v>
      </c>
      <c r="AT18" s="153">
        <v>0</v>
      </c>
      <c r="AU18" s="153">
        <v>0</v>
      </c>
      <c r="AV18" s="153">
        <v>0</v>
      </c>
      <c r="AW18" s="153">
        <v>0</v>
      </c>
      <c r="AX18" s="149"/>
      <c r="AY18" s="153" t="s">
        <v>489</v>
      </c>
      <c r="AZ18" s="153">
        <v>12</v>
      </c>
      <c r="BA18" s="153" t="s">
        <v>489</v>
      </c>
      <c r="BB18" s="153"/>
      <c r="BC18" s="153"/>
      <c r="BD18" s="153"/>
      <c r="BE18" s="193"/>
      <c r="BF18" s="149"/>
      <c r="BG18" s="153"/>
      <c r="BH18" s="153" t="s">
        <v>493</v>
      </c>
      <c r="BI18" s="193"/>
      <c r="BJ18" s="197" t="s">
        <v>563</v>
      </c>
      <c r="BK18" s="197" t="s">
        <v>505</v>
      </c>
    </row>
    <row r="19" spans="1:63" x14ac:dyDescent="0.15">
      <c r="A19" s="146">
        <v>2111</v>
      </c>
      <c r="B19" s="191">
        <v>42202</v>
      </c>
      <c r="C19" s="148" t="s">
        <v>485</v>
      </c>
      <c r="D19" s="197" t="s">
        <v>623</v>
      </c>
      <c r="E19" s="150">
        <v>42195</v>
      </c>
      <c r="F19" s="148" t="s">
        <v>511</v>
      </c>
      <c r="G19" s="197" t="s">
        <v>615</v>
      </c>
      <c r="H19" s="204">
        <v>72.5</v>
      </c>
      <c r="I19" s="151" t="s">
        <v>558</v>
      </c>
      <c r="J19" s="152">
        <v>6000</v>
      </c>
      <c r="K19" s="152">
        <v>12000</v>
      </c>
      <c r="L19" s="152">
        <v>84000</v>
      </c>
      <c r="M19" s="152">
        <v>84000</v>
      </c>
      <c r="N19" s="152">
        <v>84000</v>
      </c>
      <c r="O19" s="205">
        <v>3.4545454545454541</v>
      </c>
      <c r="P19" s="205">
        <v>3.0727272727272723</v>
      </c>
      <c r="Q19" s="205">
        <v>2.7272727272727271</v>
      </c>
      <c r="R19" s="205">
        <v>2.7272727272727271</v>
      </c>
      <c r="S19" s="205">
        <v>0</v>
      </c>
      <c r="T19" s="205">
        <v>0</v>
      </c>
      <c r="U19" s="205" t="s">
        <v>629</v>
      </c>
      <c r="V19" s="205" t="s">
        <v>629</v>
      </c>
      <c r="W19" s="205" t="s">
        <v>629</v>
      </c>
      <c r="X19" s="205" t="s">
        <v>629</v>
      </c>
      <c r="Y19" s="205" t="s">
        <v>629</v>
      </c>
      <c r="Z19" s="205" t="s">
        <v>629</v>
      </c>
      <c r="AA19" s="205" t="s">
        <v>629</v>
      </c>
      <c r="AB19" s="205" t="s">
        <v>629</v>
      </c>
      <c r="AC19" s="205" t="s">
        <v>629</v>
      </c>
      <c r="AD19" s="205" t="s">
        <v>629</v>
      </c>
      <c r="AE19" s="205" t="s">
        <v>629</v>
      </c>
      <c r="AF19" s="205" t="s">
        <v>629</v>
      </c>
      <c r="AG19" s="153" t="s">
        <v>489</v>
      </c>
      <c r="AH19" s="153"/>
      <c r="AI19" s="153"/>
      <c r="AJ19" s="153"/>
      <c r="AK19" s="197"/>
      <c r="AL19" s="153">
        <v>16</v>
      </c>
      <c r="AM19" s="153">
        <v>0</v>
      </c>
      <c r="AN19" s="153">
        <v>0</v>
      </c>
      <c r="AO19" s="153">
        <v>0</v>
      </c>
      <c r="AP19" s="153">
        <v>0</v>
      </c>
      <c r="AQ19" s="153">
        <v>0</v>
      </c>
      <c r="AR19" s="153">
        <v>0</v>
      </c>
      <c r="AS19" s="153">
        <v>0</v>
      </c>
      <c r="AT19" s="153">
        <v>0</v>
      </c>
      <c r="AU19" s="153">
        <v>0</v>
      </c>
      <c r="AV19" s="153">
        <v>0</v>
      </c>
      <c r="AW19" s="153">
        <v>0</v>
      </c>
      <c r="AX19" s="149"/>
      <c r="AY19" s="153" t="s">
        <v>489</v>
      </c>
      <c r="AZ19" s="153">
        <v>12</v>
      </c>
      <c r="BA19" s="153" t="s">
        <v>489</v>
      </c>
      <c r="BB19" s="153"/>
      <c r="BC19" s="153"/>
      <c r="BD19" s="153"/>
      <c r="BE19" s="148"/>
      <c r="BF19" s="149"/>
      <c r="BG19" s="153"/>
      <c r="BH19" s="153" t="s">
        <v>493</v>
      </c>
      <c r="BI19" s="148"/>
      <c r="BJ19" s="197" t="s">
        <v>563</v>
      </c>
      <c r="BK19" s="197" t="s">
        <v>505</v>
      </c>
    </row>
    <row r="20" spans="1:63" x14ac:dyDescent="0.15">
      <c r="A20" s="146">
        <v>2157</v>
      </c>
      <c r="B20" s="191">
        <v>42202</v>
      </c>
      <c r="C20" s="148" t="s">
        <v>485</v>
      </c>
      <c r="D20" s="197" t="s">
        <v>623</v>
      </c>
      <c r="E20" s="150">
        <v>42199</v>
      </c>
      <c r="F20" s="148" t="s">
        <v>516</v>
      </c>
      <c r="G20" s="197" t="s">
        <v>622</v>
      </c>
      <c r="H20" s="204">
        <v>62.290909090909082</v>
      </c>
      <c r="I20" s="151" t="s">
        <v>594</v>
      </c>
      <c r="J20" s="152">
        <v>1650</v>
      </c>
      <c r="K20" s="152">
        <v>2960</v>
      </c>
      <c r="L20" s="152">
        <v>2960</v>
      </c>
      <c r="M20" s="152">
        <v>2960</v>
      </c>
      <c r="N20" s="152">
        <v>2960</v>
      </c>
      <c r="O20" s="205">
        <v>3.2090909090909085</v>
      </c>
      <c r="P20" s="205">
        <v>2.9727272727272727</v>
      </c>
      <c r="Q20" s="205">
        <v>2.3818181818181818</v>
      </c>
      <c r="R20" s="205">
        <v>0</v>
      </c>
      <c r="S20" s="205">
        <v>0</v>
      </c>
      <c r="T20" s="205">
        <v>0</v>
      </c>
      <c r="U20" s="205" t="s">
        <v>629</v>
      </c>
      <c r="V20" s="205" t="s">
        <v>629</v>
      </c>
      <c r="W20" s="205" t="s">
        <v>629</v>
      </c>
      <c r="X20" s="205" t="s">
        <v>629</v>
      </c>
      <c r="Y20" s="205" t="s">
        <v>629</v>
      </c>
      <c r="Z20" s="205" t="s">
        <v>629</v>
      </c>
      <c r="AA20" s="205" t="s">
        <v>629</v>
      </c>
      <c r="AB20" s="205" t="s">
        <v>629</v>
      </c>
      <c r="AC20" s="205" t="s">
        <v>629</v>
      </c>
      <c r="AD20" s="205" t="s">
        <v>629</v>
      </c>
      <c r="AE20" s="205" t="s">
        <v>629</v>
      </c>
      <c r="AF20" s="205" t="s">
        <v>629</v>
      </c>
      <c r="AG20" s="153" t="s">
        <v>489</v>
      </c>
      <c r="AH20" s="153"/>
      <c r="AI20" s="153"/>
      <c r="AJ20" s="153"/>
      <c r="AK20" s="197"/>
      <c r="AL20" s="153">
        <v>6</v>
      </c>
      <c r="AM20" s="153">
        <v>0</v>
      </c>
      <c r="AN20" s="153">
        <v>0</v>
      </c>
      <c r="AO20" s="153">
        <v>0</v>
      </c>
      <c r="AP20" s="153">
        <v>0</v>
      </c>
      <c r="AQ20" s="153">
        <v>0</v>
      </c>
      <c r="AR20" s="153">
        <v>0</v>
      </c>
      <c r="AS20" s="153">
        <v>0</v>
      </c>
      <c r="AT20" s="153">
        <v>0</v>
      </c>
      <c r="AU20" s="153">
        <v>0</v>
      </c>
      <c r="AV20" s="153">
        <v>0</v>
      </c>
      <c r="AW20" s="153">
        <v>0</v>
      </c>
      <c r="AX20" s="149"/>
      <c r="AY20" s="153" t="s">
        <v>489</v>
      </c>
      <c r="AZ20" s="153">
        <v>12</v>
      </c>
      <c r="BA20" s="153" t="s">
        <v>489</v>
      </c>
      <c r="BB20" s="153"/>
      <c r="BC20" s="153"/>
      <c r="BD20" s="153"/>
      <c r="BE20" s="193"/>
      <c r="BF20" s="197"/>
      <c r="BG20" s="206"/>
      <c r="BH20" s="153" t="s">
        <v>493</v>
      </c>
      <c r="BI20" s="193"/>
      <c r="BJ20" s="197" t="s">
        <v>636</v>
      </c>
      <c r="BK20" s="197" t="s">
        <v>505</v>
      </c>
    </row>
    <row r="21" spans="1:63" x14ac:dyDescent="0.15">
      <c r="A21" s="146">
        <v>2098</v>
      </c>
      <c r="B21" s="191">
        <v>42202</v>
      </c>
      <c r="C21" s="148" t="s">
        <v>485</v>
      </c>
      <c r="D21" s="197" t="s">
        <v>623</v>
      </c>
      <c r="E21" s="150">
        <v>42187</v>
      </c>
      <c r="F21" s="148" t="s">
        <v>487</v>
      </c>
      <c r="G21" s="197" t="s">
        <v>609</v>
      </c>
      <c r="H21" s="204">
        <v>73.490909090909085</v>
      </c>
      <c r="I21" s="151" t="s">
        <v>558</v>
      </c>
      <c r="J21" s="152">
        <v>1650</v>
      </c>
      <c r="K21" s="152">
        <v>2960</v>
      </c>
      <c r="L21" s="152">
        <v>2960</v>
      </c>
      <c r="M21" s="152">
        <v>2960</v>
      </c>
      <c r="N21" s="152">
        <v>2960</v>
      </c>
      <c r="O21" s="205">
        <v>3.4818181818181815</v>
      </c>
      <c r="P21" s="205">
        <v>3.1636363636363636</v>
      </c>
      <c r="Q21" s="205">
        <v>2.5272727272727269</v>
      </c>
      <c r="R21" s="205">
        <v>0</v>
      </c>
      <c r="S21" s="205">
        <v>0</v>
      </c>
      <c r="T21" s="205">
        <v>0</v>
      </c>
      <c r="U21" s="205" t="s">
        <v>629</v>
      </c>
      <c r="V21" s="205" t="s">
        <v>629</v>
      </c>
      <c r="W21" s="205" t="s">
        <v>629</v>
      </c>
      <c r="X21" s="205" t="s">
        <v>629</v>
      </c>
      <c r="Y21" s="205" t="s">
        <v>629</v>
      </c>
      <c r="Z21" s="205" t="s">
        <v>629</v>
      </c>
      <c r="AA21" s="205" t="s">
        <v>629</v>
      </c>
      <c r="AB21" s="205" t="s">
        <v>629</v>
      </c>
      <c r="AC21" s="205" t="s">
        <v>629</v>
      </c>
      <c r="AD21" s="205" t="s">
        <v>629</v>
      </c>
      <c r="AE21" s="205" t="s">
        <v>629</v>
      </c>
      <c r="AF21" s="205" t="s">
        <v>629</v>
      </c>
      <c r="AG21" s="153" t="s">
        <v>489</v>
      </c>
      <c r="AH21" s="153"/>
      <c r="AI21" s="153"/>
      <c r="AJ21" s="153"/>
      <c r="AK21" s="197"/>
      <c r="AL21" s="153">
        <v>8</v>
      </c>
      <c r="AM21" s="153">
        <v>0</v>
      </c>
      <c r="AN21" s="153">
        <v>0</v>
      </c>
      <c r="AO21" s="153">
        <v>0</v>
      </c>
      <c r="AP21" s="153">
        <v>0</v>
      </c>
      <c r="AQ21" s="153">
        <v>0</v>
      </c>
      <c r="AR21" s="153">
        <v>0</v>
      </c>
      <c r="AS21" s="153">
        <v>0</v>
      </c>
      <c r="AT21" s="153">
        <v>0</v>
      </c>
      <c r="AU21" s="153">
        <v>0</v>
      </c>
      <c r="AV21" s="153">
        <v>0</v>
      </c>
      <c r="AW21" s="153">
        <v>0</v>
      </c>
      <c r="AX21" s="149"/>
      <c r="AY21" s="153" t="s">
        <v>489</v>
      </c>
      <c r="AZ21" s="153">
        <v>12</v>
      </c>
      <c r="BA21" s="153" t="s">
        <v>489</v>
      </c>
      <c r="BB21" s="153"/>
      <c r="BC21" s="153"/>
      <c r="BD21" s="153"/>
      <c r="BE21" s="193"/>
      <c r="BF21" s="149"/>
      <c r="BG21" s="153"/>
      <c r="BH21" s="153" t="s">
        <v>493</v>
      </c>
      <c r="BI21" s="193"/>
      <c r="BJ21" s="197" t="s">
        <v>563</v>
      </c>
      <c r="BK21" s="197" t="s">
        <v>505</v>
      </c>
    </row>
    <row r="22" spans="1:63" x14ac:dyDescent="0.15">
      <c r="A22" s="146">
        <v>2161</v>
      </c>
      <c r="B22" s="191">
        <v>42202</v>
      </c>
      <c r="C22" s="148" t="s">
        <v>485</v>
      </c>
      <c r="D22" s="197" t="s">
        <v>624</v>
      </c>
      <c r="E22" s="150">
        <v>42199</v>
      </c>
      <c r="F22" s="148" t="s">
        <v>516</v>
      </c>
      <c r="G22" s="197" t="s">
        <v>622</v>
      </c>
      <c r="H22" s="204">
        <v>71.036363636363632</v>
      </c>
      <c r="I22" s="151"/>
      <c r="J22" s="149"/>
      <c r="K22" s="149"/>
      <c r="L22" s="149"/>
      <c r="M22" s="149"/>
      <c r="N22" s="149"/>
      <c r="O22" s="205">
        <v>2.6909090909090905</v>
      </c>
      <c r="P22" s="205" t="s">
        <v>629</v>
      </c>
      <c r="Q22" s="205" t="s">
        <v>629</v>
      </c>
      <c r="R22" s="205" t="s">
        <v>629</v>
      </c>
      <c r="S22" s="205" t="s">
        <v>629</v>
      </c>
      <c r="T22" s="205" t="s">
        <v>629</v>
      </c>
      <c r="U22" s="205" t="s">
        <v>629</v>
      </c>
      <c r="V22" s="205" t="s">
        <v>629</v>
      </c>
      <c r="W22" s="205" t="s">
        <v>629</v>
      </c>
      <c r="X22" s="205" t="s">
        <v>629</v>
      </c>
      <c r="Y22" s="205" t="s">
        <v>629</v>
      </c>
      <c r="Z22" s="205" t="s">
        <v>629</v>
      </c>
      <c r="AA22" s="205" t="s">
        <v>629</v>
      </c>
      <c r="AB22" s="205" t="s">
        <v>629</v>
      </c>
      <c r="AC22" s="205" t="s">
        <v>629</v>
      </c>
      <c r="AD22" s="205" t="s">
        <v>629</v>
      </c>
      <c r="AE22" s="205" t="s">
        <v>629</v>
      </c>
      <c r="AF22" s="205" t="s">
        <v>629</v>
      </c>
      <c r="AG22" s="153" t="s">
        <v>489</v>
      </c>
      <c r="AH22" s="153"/>
      <c r="AI22" s="153"/>
      <c r="AJ22" s="153"/>
      <c r="AK22" s="197"/>
      <c r="AL22" s="153">
        <v>6</v>
      </c>
      <c r="AM22" s="153">
        <v>0</v>
      </c>
      <c r="AN22" s="153">
        <v>0</v>
      </c>
      <c r="AO22" s="153">
        <v>0</v>
      </c>
      <c r="AP22" s="153">
        <v>0</v>
      </c>
      <c r="AQ22" s="153">
        <v>0</v>
      </c>
      <c r="AR22" s="153">
        <v>0</v>
      </c>
      <c r="AS22" s="153">
        <v>0</v>
      </c>
      <c r="AT22" s="153">
        <v>0</v>
      </c>
      <c r="AU22" s="153">
        <v>0</v>
      </c>
      <c r="AV22" s="153">
        <v>0</v>
      </c>
      <c r="AW22" s="153">
        <v>0</v>
      </c>
      <c r="AX22" s="149"/>
      <c r="AY22" s="153" t="s">
        <v>489</v>
      </c>
      <c r="AZ22" s="153">
        <v>12</v>
      </c>
      <c r="BA22" s="153" t="s">
        <v>489</v>
      </c>
      <c r="BB22" s="153"/>
      <c r="BC22" s="153"/>
      <c r="BD22" s="153"/>
      <c r="BE22" s="193"/>
      <c r="BF22" s="197"/>
      <c r="BG22" s="206"/>
      <c r="BH22" s="153" t="s">
        <v>493</v>
      </c>
      <c r="BI22" s="193"/>
      <c r="BJ22" s="197" t="s">
        <v>563</v>
      </c>
      <c r="BK22" s="197" t="s">
        <v>505</v>
      </c>
    </row>
    <row r="23" spans="1:63" x14ac:dyDescent="0.15">
      <c r="A23" s="146">
        <v>874</v>
      </c>
      <c r="B23" s="191">
        <v>42202</v>
      </c>
      <c r="C23" s="148" t="s">
        <v>485</v>
      </c>
      <c r="D23" s="197" t="s">
        <v>624</v>
      </c>
      <c r="E23" s="195">
        <v>42185</v>
      </c>
      <c r="F23" s="148" t="s">
        <v>521</v>
      </c>
      <c r="G23" s="149" t="s">
        <v>522</v>
      </c>
      <c r="H23" s="204">
        <v>72.61</v>
      </c>
      <c r="I23" s="151"/>
      <c r="J23" s="152"/>
      <c r="K23" s="152"/>
      <c r="L23" s="152"/>
      <c r="M23" s="152"/>
      <c r="N23" s="152"/>
      <c r="O23" s="205">
        <v>2.67</v>
      </c>
      <c r="P23" s="205" t="s">
        <v>629</v>
      </c>
      <c r="Q23" s="205" t="s">
        <v>629</v>
      </c>
      <c r="R23" s="205" t="s">
        <v>629</v>
      </c>
      <c r="S23" s="205" t="s">
        <v>629</v>
      </c>
      <c r="T23" s="205" t="s">
        <v>629</v>
      </c>
      <c r="U23" s="205" t="s">
        <v>629</v>
      </c>
      <c r="V23" s="205" t="s">
        <v>629</v>
      </c>
      <c r="W23" s="205" t="s">
        <v>629</v>
      </c>
      <c r="X23" s="205" t="s">
        <v>629</v>
      </c>
      <c r="Y23" s="205" t="s">
        <v>629</v>
      </c>
      <c r="Z23" s="205" t="s">
        <v>629</v>
      </c>
      <c r="AA23" s="205" t="s">
        <v>629</v>
      </c>
      <c r="AB23" s="205" t="s">
        <v>629</v>
      </c>
      <c r="AC23" s="205" t="s">
        <v>629</v>
      </c>
      <c r="AD23" s="205" t="s">
        <v>629</v>
      </c>
      <c r="AE23" s="205" t="s">
        <v>629</v>
      </c>
      <c r="AF23" s="205" t="s">
        <v>629</v>
      </c>
      <c r="AG23" s="153" t="s">
        <v>489</v>
      </c>
      <c r="AH23" s="149"/>
      <c r="AI23" s="149"/>
      <c r="AJ23" s="149"/>
      <c r="AK23" s="197"/>
      <c r="AL23" s="153">
        <v>0</v>
      </c>
      <c r="AM23" s="153">
        <v>0</v>
      </c>
      <c r="AN23" s="153">
        <v>10</v>
      </c>
      <c r="AO23" s="153">
        <v>0</v>
      </c>
      <c r="AP23" s="153">
        <v>0</v>
      </c>
      <c r="AQ23" s="153">
        <v>0</v>
      </c>
      <c r="AR23" s="153">
        <v>0</v>
      </c>
      <c r="AS23" s="153">
        <v>0</v>
      </c>
      <c r="AT23" s="153">
        <v>0</v>
      </c>
      <c r="AU23" s="153">
        <v>0</v>
      </c>
      <c r="AV23" s="153">
        <v>0</v>
      </c>
      <c r="AW23" s="153">
        <v>0</v>
      </c>
      <c r="AX23" s="153"/>
      <c r="AY23" s="153" t="s">
        <v>489</v>
      </c>
      <c r="AZ23" s="153"/>
      <c r="BA23" s="153" t="s">
        <v>489</v>
      </c>
      <c r="BB23" s="153"/>
      <c r="BC23" s="153"/>
      <c r="BD23" s="153"/>
      <c r="BE23" s="148"/>
      <c r="BF23" s="149"/>
      <c r="BG23" s="153"/>
      <c r="BH23" s="196" t="s">
        <v>579</v>
      </c>
      <c r="BI23" s="148"/>
      <c r="BJ23" s="197" t="s">
        <v>563</v>
      </c>
      <c r="BK23" s="197" t="s">
        <v>495</v>
      </c>
    </row>
    <row r="24" spans="1:63" x14ac:dyDescent="0.15">
      <c r="A24" s="146">
        <v>2173</v>
      </c>
      <c r="B24" s="191">
        <v>42202</v>
      </c>
      <c r="C24" s="148" t="s">
        <v>485</v>
      </c>
      <c r="D24" s="197" t="s">
        <v>625</v>
      </c>
      <c r="E24" s="150">
        <v>42199</v>
      </c>
      <c r="F24" s="148" t="s">
        <v>516</v>
      </c>
      <c r="G24" s="197" t="s">
        <v>622</v>
      </c>
      <c r="H24" s="204">
        <v>75.954545454545439</v>
      </c>
      <c r="I24" s="151"/>
      <c r="J24" s="149"/>
      <c r="K24" s="149"/>
      <c r="L24" s="149"/>
      <c r="M24" s="149"/>
      <c r="N24" s="149"/>
      <c r="O24" s="205">
        <v>2.7272727272727271</v>
      </c>
      <c r="P24" s="205" t="s">
        <v>629</v>
      </c>
      <c r="Q24" s="205" t="s">
        <v>629</v>
      </c>
      <c r="R24" s="205" t="s">
        <v>629</v>
      </c>
      <c r="S24" s="205" t="s">
        <v>629</v>
      </c>
      <c r="T24" s="205" t="s">
        <v>629</v>
      </c>
      <c r="U24" s="205" t="s">
        <v>629</v>
      </c>
      <c r="V24" s="205" t="s">
        <v>629</v>
      </c>
      <c r="W24" s="205" t="s">
        <v>629</v>
      </c>
      <c r="X24" s="205" t="s">
        <v>629</v>
      </c>
      <c r="Y24" s="205" t="s">
        <v>629</v>
      </c>
      <c r="Z24" s="205" t="s">
        <v>629</v>
      </c>
      <c r="AA24" s="205" t="s">
        <v>629</v>
      </c>
      <c r="AB24" s="205" t="s">
        <v>629</v>
      </c>
      <c r="AC24" s="205" t="s">
        <v>629</v>
      </c>
      <c r="AD24" s="205" t="s">
        <v>629</v>
      </c>
      <c r="AE24" s="205" t="s">
        <v>629</v>
      </c>
      <c r="AF24" s="205" t="s">
        <v>629</v>
      </c>
      <c r="AG24" s="153" t="s">
        <v>489</v>
      </c>
      <c r="AH24" s="153"/>
      <c r="AI24" s="153"/>
      <c r="AJ24" s="153"/>
      <c r="AK24" s="197"/>
      <c r="AL24" s="153">
        <v>6</v>
      </c>
      <c r="AM24" s="153">
        <v>0</v>
      </c>
      <c r="AN24" s="153">
        <v>0</v>
      </c>
      <c r="AO24" s="153">
        <v>0</v>
      </c>
      <c r="AP24" s="153">
        <v>0</v>
      </c>
      <c r="AQ24" s="153">
        <v>0</v>
      </c>
      <c r="AR24" s="153">
        <v>0</v>
      </c>
      <c r="AS24" s="153">
        <v>0</v>
      </c>
      <c r="AT24" s="153">
        <v>0</v>
      </c>
      <c r="AU24" s="153">
        <v>0</v>
      </c>
      <c r="AV24" s="153">
        <v>0</v>
      </c>
      <c r="AW24" s="153">
        <v>0</v>
      </c>
      <c r="AX24" s="149"/>
      <c r="AY24" s="153" t="s">
        <v>489</v>
      </c>
      <c r="AZ24" s="153">
        <v>12</v>
      </c>
      <c r="BA24" s="153" t="s">
        <v>489</v>
      </c>
      <c r="BB24" s="153"/>
      <c r="BC24" s="153"/>
      <c r="BD24" s="153"/>
      <c r="BE24" s="193"/>
      <c r="BF24" s="197"/>
      <c r="BG24" s="206"/>
      <c r="BH24" s="153" t="s">
        <v>493</v>
      </c>
      <c r="BI24" s="193"/>
      <c r="BJ24" s="197" t="s">
        <v>637</v>
      </c>
      <c r="BK24" s="197" t="s">
        <v>505</v>
      </c>
    </row>
    <row r="25" spans="1:63" x14ac:dyDescent="0.15">
      <c r="A25" s="146">
        <v>2096</v>
      </c>
      <c r="B25" s="191">
        <v>42202</v>
      </c>
      <c r="C25" s="148" t="s">
        <v>485</v>
      </c>
      <c r="D25" s="197" t="s">
        <v>625</v>
      </c>
      <c r="E25" s="150">
        <v>42187</v>
      </c>
      <c r="F25" s="148" t="s">
        <v>487</v>
      </c>
      <c r="G25" s="197" t="s">
        <v>609</v>
      </c>
      <c r="H25" s="204">
        <v>87.98181818181817</v>
      </c>
      <c r="I25" s="151"/>
      <c r="J25" s="149"/>
      <c r="K25" s="149"/>
      <c r="L25" s="149"/>
      <c r="M25" s="149"/>
      <c r="N25" s="149"/>
      <c r="O25" s="205">
        <v>2.9545454545454541</v>
      </c>
      <c r="P25" s="205" t="s">
        <v>629</v>
      </c>
      <c r="Q25" s="205" t="s">
        <v>629</v>
      </c>
      <c r="R25" s="205" t="s">
        <v>629</v>
      </c>
      <c r="S25" s="205" t="s">
        <v>629</v>
      </c>
      <c r="T25" s="205" t="s">
        <v>629</v>
      </c>
      <c r="U25" s="205" t="s">
        <v>629</v>
      </c>
      <c r="V25" s="205" t="s">
        <v>629</v>
      </c>
      <c r="W25" s="205" t="s">
        <v>629</v>
      </c>
      <c r="X25" s="205" t="s">
        <v>629</v>
      </c>
      <c r="Y25" s="205" t="s">
        <v>629</v>
      </c>
      <c r="Z25" s="205" t="s">
        <v>629</v>
      </c>
      <c r="AA25" s="205" t="s">
        <v>629</v>
      </c>
      <c r="AB25" s="205" t="s">
        <v>629</v>
      </c>
      <c r="AC25" s="205" t="s">
        <v>629</v>
      </c>
      <c r="AD25" s="205" t="s">
        <v>629</v>
      </c>
      <c r="AE25" s="205" t="s">
        <v>629</v>
      </c>
      <c r="AF25" s="205" t="s">
        <v>629</v>
      </c>
      <c r="AG25" s="153" t="s">
        <v>489</v>
      </c>
      <c r="AH25" s="153"/>
      <c r="AI25" s="153"/>
      <c r="AJ25" s="153"/>
      <c r="AK25" s="197"/>
      <c r="AL25" s="153">
        <v>8</v>
      </c>
      <c r="AM25" s="153">
        <v>0</v>
      </c>
      <c r="AN25" s="153">
        <v>0</v>
      </c>
      <c r="AO25" s="153">
        <v>0</v>
      </c>
      <c r="AP25" s="153">
        <v>0</v>
      </c>
      <c r="AQ25" s="153">
        <v>0</v>
      </c>
      <c r="AR25" s="153">
        <v>0</v>
      </c>
      <c r="AS25" s="153">
        <v>0</v>
      </c>
      <c r="AT25" s="153">
        <v>0</v>
      </c>
      <c r="AU25" s="153">
        <v>0</v>
      </c>
      <c r="AV25" s="153">
        <v>0</v>
      </c>
      <c r="AW25" s="153">
        <v>0</v>
      </c>
      <c r="AX25" s="149"/>
      <c r="AY25" s="153" t="s">
        <v>489</v>
      </c>
      <c r="AZ25" s="153">
        <v>12</v>
      </c>
      <c r="BA25" s="153" t="s">
        <v>489</v>
      </c>
      <c r="BB25" s="153"/>
      <c r="BC25" s="153"/>
      <c r="BD25" s="153"/>
      <c r="BE25" s="193"/>
      <c r="BF25" s="149"/>
      <c r="BG25" s="153"/>
      <c r="BH25" s="153" t="s">
        <v>493</v>
      </c>
      <c r="BI25" s="193"/>
      <c r="BJ25" s="197" t="s">
        <v>563</v>
      </c>
      <c r="BK25" s="197" t="s">
        <v>505</v>
      </c>
    </row>
    <row r="26" spans="1:63" x14ac:dyDescent="0.15">
      <c r="A26" s="146">
        <v>2177</v>
      </c>
      <c r="B26" s="191">
        <v>42202</v>
      </c>
      <c r="C26" s="148" t="s">
        <v>485</v>
      </c>
      <c r="D26" s="197" t="s">
        <v>626</v>
      </c>
      <c r="E26" s="150">
        <v>42199</v>
      </c>
      <c r="F26" s="148" t="s">
        <v>516</v>
      </c>
      <c r="G26" s="197" t="s">
        <v>622</v>
      </c>
      <c r="H26" s="204">
        <v>81.536363636363632</v>
      </c>
      <c r="I26" s="151"/>
      <c r="J26" s="149"/>
      <c r="K26" s="149"/>
      <c r="L26" s="149"/>
      <c r="M26" s="149"/>
      <c r="N26" s="149"/>
      <c r="O26" s="205">
        <v>2.8</v>
      </c>
      <c r="P26" s="205" t="s">
        <v>629</v>
      </c>
      <c r="Q26" s="205" t="s">
        <v>629</v>
      </c>
      <c r="R26" s="205" t="s">
        <v>629</v>
      </c>
      <c r="S26" s="205" t="s">
        <v>629</v>
      </c>
      <c r="T26" s="205" t="s">
        <v>629</v>
      </c>
      <c r="U26" s="205" t="s">
        <v>629</v>
      </c>
      <c r="V26" s="205" t="s">
        <v>629</v>
      </c>
      <c r="W26" s="205" t="s">
        <v>629</v>
      </c>
      <c r="X26" s="205" t="s">
        <v>629</v>
      </c>
      <c r="Y26" s="205" t="s">
        <v>629</v>
      </c>
      <c r="Z26" s="205" t="s">
        <v>629</v>
      </c>
      <c r="AA26" s="205" t="s">
        <v>629</v>
      </c>
      <c r="AB26" s="205" t="s">
        <v>629</v>
      </c>
      <c r="AC26" s="205" t="s">
        <v>629</v>
      </c>
      <c r="AD26" s="205" t="s">
        <v>629</v>
      </c>
      <c r="AE26" s="205" t="s">
        <v>629</v>
      </c>
      <c r="AF26" s="205" t="s">
        <v>629</v>
      </c>
      <c r="AG26" s="153" t="s">
        <v>489</v>
      </c>
      <c r="AH26" s="153"/>
      <c r="AI26" s="153"/>
      <c r="AJ26" s="153"/>
      <c r="AK26" s="197"/>
      <c r="AL26" s="153">
        <v>6</v>
      </c>
      <c r="AM26" s="153">
        <v>0</v>
      </c>
      <c r="AN26" s="153">
        <v>0</v>
      </c>
      <c r="AO26" s="153">
        <v>0</v>
      </c>
      <c r="AP26" s="153">
        <v>0</v>
      </c>
      <c r="AQ26" s="153">
        <v>0</v>
      </c>
      <c r="AR26" s="153">
        <v>0</v>
      </c>
      <c r="AS26" s="153">
        <v>0</v>
      </c>
      <c r="AT26" s="153">
        <v>0</v>
      </c>
      <c r="AU26" s="153">
        <v>0</v>
      </c>
      <c r="AV26" s="153">
        <v>0</v>
      </c>
      <c r="AW26" s="153">
        <v>0</v>
      </c>
      <c r="AX26" s="149"/>
      <c r="AY26" s="153" t="s">
        <v>489</v>
      </c>
      <c r="AZ26" s="153">
        <v>12</v>
      </c>
      <c r="BA26" s="153" t="s">
        <v>489</v>
      </c>
      <c r="BB26" s="153"/>
      <c r="BC26" s="153"/>
      <c r="BD26" s="153"/>
      <c r="BE26" s="193"/>
      <c r="BF26" s="197"/>
      <c r="BG26" s="206"/>
      <c r="BH26" s="153" t="s">
        <v>493</v>
      </c>
      <c r="BI26" s="193"/>
      <c r="BJ26" s="197" t="s">
        <v>638</v>
      </c>
      <c r="BK26" s="197" t="s">
        <v>505</v>
      </c>
    </row>
    <row r="27" spans="1:63" x14ac:dyDescent="0.15">
      <c r="A27" s="146">
        <v>875</v>
      </c>
      <c r="B27" s="191">
        <v>42202</v>
      </c>
      <c r="C27" s="148" t="s">
        <v>485</v>
      </c>
      <c r="D27" s="197" t="s">
        <v>626</v>
      </c>
      <c r="E27" s="195">
        <v>42035</v>
      </c>
      <c r="F27" s="148" t="s">
        <v>521</v>
      </c>
      <c r="G27" s="149" t="s">
        <v>522</v>
      </c>
      <c r="H27" s="204">
        <v>83.02</v>
      </c>
      <c r="I27" s="151"/>
      <c r="J27" s="152"/>
      <c r="K27" s="152"/>
      <c r="L27" s="152"/>
      <c r="M27" s="152"/>
      <c r="N27" s="152"/>
      <c r="O27" s="205">
        <v>2.78</v>
      </c>
      <c r="P27" s="205" t="s">
        <v>629</v>
      </c>
      <c r="Q27" s="205" t="s">
        <v>629</v>
      </c>
      <c r="R27" s="205" t="s">
        <v>629</v>
      </c>
      <c r="S27" s="205" t="s">
        <v>629</v>
      </c>
      <c r="T27" s="205" t="s">
        <v>629</v>
      </c>
      <c r="U27" s="205" t="s">
        <v>629</v>
      </c>
      <c r="V27" s="205" t="s">
        <v>629</v>
      </c>
      <c r="W27" s="205" t="s">
        <v>629</v>
      </c>
      <c r="X27" s="205" t="s">
        <v>629</v>
      </c>
      <c r="Y27" s="205" t="s">
        <v>629</v>
      </c>
      <c r="Z27" s="205" t="s">
        <v>629</v>
      </c>
      <c r="AA27" s="205" t="s">
        <v>629</v>
      </c>
      <c r="AB27" s="205" t="s">
        <v>629</v>
      </c>
      <c r="AC27" s="205" t="s">
        <v>629</v>
      </c>
      <c r="AD27" s="205" t="s">
        <v>629</v>
      </c>
      <c r="AE27" s="205" t="s">
        <v>629</v>
      </c>
      <c r="AF27" s="205" t="s">
        <v>629</v>
      </c>
      <c r="AG27" s="153" t="s">
        <v>489</v>
      </c>
      <c r="AH27" s="149"/>
      <c r="AI27" s="149"/>
      <c r="AJ27" s="149"/>
      <c r="AK27" s="197"/>
      <c r="AL27" s="153">
        <v>0</v>
      </c>
      <c r="AM27" s="153">
        <v>0</v>
      </c>
      <c r="AN27" s="153">
        <v>10</v>
      </c>
      <c r="AO27" s="153">
        <v>0</v>
      </c>
      <c r="AP27" s="153">
        <v>0</v>
      </c>
      <c r="AQ27" s="153">
        <v>0</v>
      </c>
      <c r="AR27" s="153">
        <v>0</v>
      </c>
      <c r="AS27" s="153">
        <v>0</v>
      </c>
      <c r="AT27" s="153">
        <v>0</v>
      </c>
      <c r="AU27" s="153">
        <v>0</v>
      </c>
      <c r="AV27" s="153">
        <v>0</v>
      </c>
      <c r="AW27" s="153">
        <v>0</v>
      </c>
      <c r="AX27" s="153"/>
      <c r="AY27" s="153" t="s">
        <v>489</v>
      </c>
      <c r="AZ27" s="153"/>
      <c r="BA27" s="153" t="s">
        <v>489</v>
      </c>
      <c r="BB27" s="153"/>
      <c r="BC27" s="153"/>
      <c r="BD27" s="153"/>
      <c r="BE27" s="148"/>
      <c r="BF27" s="149"/>
      <c r="BG27" s="153"/>
      <c r="BH27" s="196" t="s">
        <v>579</v>
      </c>
      <c r="BI27" s="148"/>
      <c r="BJ27" s="197" t="s">
        <v>563</v>
      </c>
      <c r="BK27" s="197" t="s">
        <v>495</v>
      </c>
    </row>
    <row r="28" spans="1:63" x14ac:dyDescent="0.15">
      <c r="A28" s="146">
        <v>2165</v>
      </c>
      <c r="B28" s="191">
        <v>42202</v>
      </c>
      <c r="C28" s="148" t="s">
        <v>485</v>
      </c>
      <c r="D28" s="197" t="s">
        <v>627</v>
      </c>
      <c r="E28" s="150">
        <v>42199</v>
      </c>
      <c r="F28" s="148" t="s">
        <v>516</v>
      </c>
      <c r="G28" s="197" t="s">
        <v>622</v>
      </c>
      <c r="H28" s="204">
        <v>86.590909090909079</v>
      </c>
      <c r="I28" s="151"/>
      <c r="J28" s="149"/>
      <c r="K28" s="149"/>
      <c r="L28" s="149"/>
      <c r="M28" s="149"/>
      <c r="N28" s="149"/>
      <c r="O28" s="205">
        <v>2.2727272727272725</v>
      </c>
      <c r="P28" s="205" t="s">
        <v>629</v>
      </c>
      <c r="Q28" s="205" t="s">
        <v>629</v>
      </c>
      <c r="R28" s="205" t="s">
        <v>629</v>
      </c>
      <c r="S28" s="205" t="s">
        <v>629</v>
      </c>
      <c r="T28" s="205" t="s">
        <v>629</v>
      </c>
      <c r="U28" s="205" t="s">
        <v>629</v>
      </c>
      <c r="V28" s="205" t="s">
        <v>629</v>
      </c>
      <c r="W28" s="205" t="s">
        <v>629</v>
      </c>
      <c r="X28" s="205" t="s">
        <v>629</v>
      </c>
      <c r="Y28" s="205" t="s">
        <v>629</v>
      </c>
      <c r="Z28" s="205" t="s">
        <v>629</v>
      </c>
      <c r="AA28" s="205" t="s">
        <v>629</v>
      </c>
      <c r="AB28" s="205" t="s">
        <v>629</v>
      </c>
      <c r="AC28" s="205" t="s">
        <v>629</v>
      </c>
      <c r="AD28" s="205" t="s">
        <v>629</v>
      </c>
      <c r="AE28" s="205" t="s">
        <v>629</v>
      </c>
      <c r="AF28" s="205" t="s">
        <v>629</v>
      </c>
      <c r="AG28" s="153" t="s">
        <v>489</v>
      </c>
      <c r="AH28" s="153"/>
      <c r="AI28" s="153"/>
      <c r="AJ28" s="153"/>
      <c r="AK28" s="197"/>
      <c r="AL28" s="153">
        <v>6</v>
      </c>
      <c r="AM28" s="153">
        <v>0</v>
      </c>
      <c r="AN28" s="153">
        <v>0</v>
      </c>
      <c r="AO28" s="153">
        <v>0</v>
      </c>
      <c r="AP28" s="153">
        <v>0</v>
      </c>
      <c r="AQ28" s="153">
        <v>0</v>
      </c>
      <c r="AR28" s="153">
        <v>0</v>
      </c>
      <c r="AS28" s="153">
        <v>0</v>
      </c>
      <c r="AT28" s="153">
        <v>0</v>
      </c>
      <c r="AU28" s="153">
        <v>0</v>
      </c>
      <c r="AV28" s="153">
        <v>0</v>
      </c>
      <c r="AW28" s="153">
        <v>0</v>
      </c>
      <c r="AX28" s="149"/>
      <c r="AY28" s="153" t="s">
        <v>489</v>
      </c>
      <c r="AZ28" s="153">
        <v>12</v>
      </c>
      <c r="BA28" s="153" t="s">
        <v>489</v>
      </c>
      <c r="BB28" s="153"/>
      <c r="BC28" s="153"/>
      <c r="BD28" s="153"/>
      <c r="BE28" s="193"/>
      <c r="BF28" s="197"/>
      <c r="BG28" s="206"/>
      <c r="BH28" s="153" t="s">
        <v>493</v>
      </c>
      <c r="BI28" s="193"/>
      <c r="BJ28" s="197" t="s">
        <v>639</v>
      </c>
      <c r="BK28" s="197" t="s">
        <v>505</v>
      </c>
    </row>
    <row r="29" spans="1:63" x14ac:dyDescent="0.15">
      <c r="A29" s="146">
        <v>2099</v>
      </c>
      <c r="B29" s="191">
        <v>42202</v>
      </c>
      <c r="C29" s="148" t="s">
        <v>485</v>
      </c>
      <c r="D29" s="197" t="s">
        <v>627</v>
      </c>
      <c r="E29" s="150">
        <v>42187</v>
      </c>
      <c r="F29" s="148" t="s">
        <v>487</v>
      </c>
      <c r="G29" s="197" t="s">
        <v>609</v>
      </c>
      <c r="H29" s="204">
        <v>99.36363636363636</v>
      </c>
      <c r="I29" s="151"/>
      <c r="J29" s="149"/>
      <c r="K29" s="149"/>
      <c r="L29" s="149"/>
      <c r="M29" s="149"/>
      <c r="N29" s="149"/>
      <c r="O29" s="205">
        <v>2.418181818181818</v>
      </c>
      <c r="P29" s="205" t="s">
        <v>629</v>
      </c>
      <c r="Q29" s="205" t="s">
        <v>629</v>
      </c>
      <c r="R29" s="205" t="s">
        <v>629</v>
      </c>
      <c r="S29" s="205" t="s">
        <v>629</v>
      </c>
      <c r="T29" s="205" t="s">
        <v>629</v>
      </c>
      <c r="U29" s="205" t="s">
        <v>629</v>
      </c>
      <c r="V29" s="205" t="s">
        <v>629</v>
      </c>
      <c r="W29" s="205" t="s">
        <v>629</v>
      </c>
      <c r="X29" s="205" t="s">
        <v>629</v>
      </c>
      <c r="Y29" s="205" t="s">
        <v>629</v>
      </c>
      <c r="Z29" s="205" t="s">
        <v>629</v>
      </c>
      <c r="AA29" s="205" t="s">
        <v>629</v>
      </c>
      <c r="AB29" s="205" t="s">
        <v>629</v>
      </c>
      <c r="AC29" s="205" t="s">
        <v>629</v>
      </c>
      <c r="AD29" s="205" t="s">
        <v>629</v>
      </c>
      <c r="AE29" s="205" t="s">
        <v>629</v>
      </c>
      <c r="AF29" s="205" t="s">
        <v>629</v>
      </c>
      <c r="AG29" s="153" t="s">
        <v>489</v>
      </c>
      <c r="AH29" s="153"/>
      <c r="AI29" s="153"/>
      <c r="AJ29" s="153"/>
      <c r="AK29" s="197"/>
      <c r="AL29" s="153">
        <v>8</v>
      </c>
      <c r="AM29" s="153">
        <v>0</v>
      </c>
      <c r="AN29" s="153">
        <v>0</v>
      </c>
      <c r="AO29" s="153">
        <v>0</v>
      </c>
      <c r="AP29" s="153">
        <v>0</v>
      </c>
      <c r="AQ29" s="153">
        <v>0</v>
      </c>
      <c r="AR29" s="153">
        <v>0</v>
      </c>
      <c r="AS29" s="153">
        <v>0</v>
      </c>
      <c r="AT29" s="153">
        <v>0</v>
      </c>
      <c r="AU29" s="153">
        <v>0</v>
      </c>
      <c r="AV29" s="153">
        <v>0</v>
      </c>
      <c r="AW29" s="153">
        <v>0</v>
      </c>
      <c r="AX29" s="149"/>
      <c r="AY29" s="153" t="s">
        <v>489</v>
      </c>
      <c r="AZ29" s="153">
        <v>12</v>
      </c>
      <c r="BA29" s="153" t="s">
        <v>489</v>
      </c>
      <c r="BB29" s="153"/>
      <c r="BC29" s="153"/>
      <c r="BD29" s="153"/>
      <c r="BE29" s="193"/>
      <c r="BF29" s="149"/>
      <c r="BG29" s="153"/>
      <c r="BH29" s="153" t="s">
        <v>493</v>
      </c>
      <c r="BI29" s="193"/>
      <c r="BJ29" s="197" t="s">
        <v>563</v>
      </c>
      <c r="BK29" s="197" t="s">
        <v>505</v>
      </c>
    </row>
    <row r="30" spans="1:63" x14ac:dyDescent="0.15">
      <c r="A30" s="146">
        <v>2169</v>
      </c>
      <c r="B30" s="191">
        <v>42202</v>
      </c>
      <c r="C30" s="148" t="s">
        <v>485</v>
      </c>
      <c r="D30" s="197" t="s">
        <v>628</v>
      </c>
      <c r="E30" s="150">
        <v>42199</v>
      </c>
      <c r="F30" s="148" t="s">
        <v>516</v>
      </c>
      <c r="G30" s="197" t="s">
        <v>622</v>
      </c>
      <c r="H30" s="204">
        <v>64.009090909090901</v>
      </c>
      <c r="I30" s="151"/>
      <c r="J30" s="149"/>
      <c r="K30" s="149"/>
      <c r="L30" s="149"/>
      <c r="M30" s="149"/>
      <c r="N30" s="149"/>
      <c r="O30" s="205">
        <v>3.9272727272727272</v>
      </c>
      <c r="P30" s="205" t="s">
        <v>629</v>
      </c>
      <c r="Q30" s="205" t="s">
        <v>629</v>
      </c>
      <c r="R30" s="205" t="s">
        <v>629</v>
      </c>
      <c r="S30" s="205" t="s">
        <v>629</v>
      </c>
      <c r="T30" s="205" t="s">
        <v>629</v>
      </c>
      <c r="U30" s="205" t="s">
        <v>629</v>
      </c>
      <c r="V30" s="205" t="s">
        <v>629</v>
      </c>
      <c r="W30" s="205" t="s">
        <v>629</v>
      </c>
      <c r="X30" s="205" t="s">
        <v>629</v>
      </c>
      <c r="Y30" s="205" t="s">
        <v>629</v>
      </c>
      <c r="Z30" s="205" t="s">
        <v>629</v>
      </c>
      <c r="AA30" s="205" t="s">
        <v>629</v>
      </c>
      <c r="AB30" s="205" t="s">
        <v>629</v>
      </c>
      <c r="AC30" s="205" t="s">
        <v>629</v>
      </c>
      <c r="AD30" s="205" t="s">
        <v>629</v>
      </c>
      <c r="AE30" s="205" t="s">
        <v>629</v>
      </c>
      <c r="AF30" s="205" t="s">
        <v>629</v>
      </c>
      <c r="AG30" s="153" t="s">
        <v>489</v>
      </c>
      <c r="AH30" s="153"/>
      <c r="AI30" s="153"/>
      <c r="AJ30" s="153"/>
      <c r="AK30" s="197"/>
      <c r="AL30" s="153">
        <v>6</v>
      </c>
      <c r="AM30" s="153">
        <v>0</v>
      </c>
      <c r="AN30" s="153">
        <v>0</v>
      </c>
      <c r="AO30" s="153">
        <v>0</v>
      </c>
      <c r="AP30" s="153">
        <v>0</v>
      </c>
      <c r="AQ30" s="153">
        <v>0</v>
      </c>
      <c r="AR30" s="153">
        <v>0</v>
      </c>
      <c r="AS30" s="153">
        <v>0</v>
      </c>
      <c r="AT30" s="153">
        <v>0</v>
      </c>
      <c r="AU30" s="153">
        <v>0</v>
      </c>
      <c r="AV30" s="153">
        <v>0</v>
      </c>
      <c r="AW30" s="153">
        <v>0</v>
      </c>
      <c r="AX30" s="149"/>
      <c r="AY30" s="153" t="s">
        <v>489</v>
      </c>
      <c r="AZ30" s="153">
        <v>12</v>
      </c>
      <c r="BA30" s="153" t="s">
        <v>489</v>
      </c>
      <c r="BB30" s="153"/>
      <c r="BC30" s="153"/>
      <c r="BD30" s="153"/>
      <c r="BE30" s="193"/>
      <c r="BF30" s="197"/>
      <c r="BG30" s="206"/>
      <c r="BH30" s="153" t="s">
        <v>493</v>
      </c>
      <c r="BI30" s="193"/>
      <c r="BJ30" s="197" t="s">
        <v>640</v>
      </c>
      <c r="BK30" s="197" t="s">
        <v>505</v>
      </c>
    </row>
  </sheetData>
  <sheetProtection algorithmName="SHA-512" hashValue="tVlGSKeBkZB8xb+BZfp6LClEqcrwgmpokYkQpYEdKFNNvvK3LCF50wLyUi7iMdetSOxUGFvIhJMyuHAxaupZMQ==" saltValue="j/bE+TOdj5QC+lTajjC/pw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312A0-135A-534E-872D-CB03428EE9D0}">
  <sheetPr codeName="Sheet37"/>
  <dimension ref="A1:QX10403"/>
  <sheetViews>
    <sheetView tabSelected="1" workbookViewId="0">
      <selection activeCell="X8" sqref="X8:X19"/>
    </sheetView>
  </sheetViews>
  <sheetFormatPr baseColWidth="10" defaultRowHeight="13" x14ac:dyDescent="0.15"/>
  <cols>
    <col min="1" max="1" width="18.6640625" style="272" customWidth="1"/>
    <col min="2" max="2" width="30.5" style="272" bestFit="1" customWidth="1"/>
    <col min="3" max="3" width="18.1640625" style="272" bestFit="1" customWidth="1"/>
    <col min="4" max="11" width="12.1640625" style="272" customWidth="1"/>
    <col min="12" max="12" width="10.6640625" style="272" hidden="1" customWidth="1"/>
    <col min="13" max="13" width="12.1640625" style="272" hidden="1" customWidth="1"/>
    <col min="14" max="18" width="12.1640625" style="272" customWidth="1"/>
    <col min="19" max="20" width="12.1640625" style="272" hidden="1" customWidth="1"/>
    <col min="21" max="22" width="10.6640625" style="272" hidden="1" customWidth="1"/>
    <col min="23" max="26" width="12.1640625" style="272" customWidth="1"/>
    <col min="27" max="27" width="10.83203125" style="272"/>
    <col min="467" max="16384" width="10.83203125" style="272"/>
  </cols>
  <sheetData>
    <row r="1" spans="1:40" customFormat="1" x14ac:dyDescent="0.15">
      <c r="A1" s="411" t="s">
        <v>483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  <c r="AC1" s="411"/>
      <c r="AD1" s="411"/>
      <c r="AE1" s="411"/>
      <c r="AF1" s="411"/>
      <c r="AG1" s="411"/>
      <c r="AH1" s="411"/>
      <c r="AI1" s="411"/>
      <c r="AJ1" s="411"/>
      <c r="AK1" s="411"/>
      <c r="AL1" s="411"/>
      <c r="AM1" s="411"/>
      <c r="AN1" s="411"/>
    </row>
    <row r="2" spans="1:40" customFormat="1" x14ac:dyDescent="0.15">
      <c r="A2" s="412" t="s">
        <v>484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  <c r="AF2" s="411"/>
      <c r="AG2" s="411"/>
      <c r="AH2" s="411"/>
      <c r="AI2" s="411"/>
      <c r="AJ2" s="411"/>
      <c r="AK2" s="411"/>
      <c r="AL2" s="411"/>
      <c r="AM2" s="411"/>
      <c r="AN2" s="411"/>
    </row>
    <row r="3" spans="1:40" customFormat="1" ht="14" thickBot="1" x14ac:dyDescent="0.2">
      <c r="A3" s="411"/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  <c r="AN3" s="411"/>
    </row>
    <row r="4" spans="1:40" ht="14" x14ac:dyDescent="0.15">
      <c r="A4" s="246" t="s">
        <v>423</v>
      </c>
      <c r="B4" s="247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9"/>
      <c r="AB4" s="413"/>
      <c r="AC4" s="413"/>
      <c r="AD4" s="413"/>
      <c r="AE4" s="413"/>
      <c r="AF4" s="413"/>
      <c r="AG4" s="413"/>
      <c r="AH4" s="413"/>
      <c r="AI4" s="413"/>
      <c r="AJ4" s="413"/>
      <c r="AK4" s="413"/>
      <c r="AL4" s="413"/>
      <c r="AM4" s="413"/>
      <c r="AN4" s="413"/>
    </row>
    <row r="5" spans="1:40" ht="14" x14ac:dyDescent="0.15">
      <c r="A5" s="250" t="s">
        <v>662</v>
      </c>
      <c r="B5" s="251"/>
      <c r="C5" s="252">
        <v>4000</v>
      </c>
      <c r="D5" s="253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4"/>
      <c r="AB5" s="413"/>
      <c r="AC5" s="413"/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</row>
    <row r="6" spans="1:40" ht="14" x14ac:dyDescent="0.15">
      <c r="A6" s="250"/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4"/>
      <c r="AB6" s="413"/>
      <c r="AC6" s="413"/>
      <c r="AD6" s="413"/>
      <c r="AE6" s="413"/>
      <c r="AF6" s="413"/>
      <c r="AG6" s="413"/>
      <c r="AH6" s="413"/>
      <c r="AI6" s="413"/>
      <c r="AJ6" s="413"/>
      <c r="AK6" s="413"/>
      <c r="AL6" s="413"/>
      <c r="AM6" s="413"/>
      <c r="AN6" s="413"/>
    </row>
    <row r="7" spans="1:40" ht="90" x14ac:dyDescent="0.15">
      <c r="A7" s="276" t="s">
        <v>267</v>
      </c>
      <c r="B7" s="277" t="s">
        <v>424</v>
      </c>
      <c r="C7" s="278" t="s">
        <v>351</v>
      </c>
      <c r="D7" s="278" t="s">
        <v>352</v>
      </c>
      <c r="E7" s="278" t="s">
        <v>425</v>
      </c>
      <c r="F7" s="278" t="s">
        <v>426</v>
      </c>
      <c r="G7" s="278" t="s">
        <v>471</v>
      </c>
      <c r="H7" s="278" t="s">
        <v>398</v>
      </c>
      <c r="I7" s="278" t="s">
        <v>399</v>
      </c>
      <c r="J7" s="278" t="s">
        <v>427</v>
      </c>
      <c r="K7" s="278" t="s">
        <v>120</v>
      </c>
      <c r="L7" s="306" t="s">
        <v>401</v>
      </c>
      <c r="M7" s="307" t="s">
        <v>402</v>
      </c>
      <c r="N7" s="279" t="s">
        <v>437</v>
      </c>
      <c r="O7" s="280" t="s">
        <v>403</v>
      </c>
      <c r="P7" s="281" t="s">
        <v>404</v>
      </c>
      <c r="Q7" s="281" t="s">
        <v>405</v>
      </c>
      <c r="R7" s="281" t="s">
        <v>406</v>
      </c>
      <c r="S7" s="282" t="s">
        <v>658</v>
      </c>
      <c r="T7" s="282" t="s">
        <v>659</v>
      </c>
      <c r="U7" s="283" t="s">
        <v>53</v>
      </c>
      <c r="V7" s="283" t="s">
        <v>0</v>
      </c>
      <c r="W7" s="319" t="s">
        <v>419</v>
      </c>
      <c r="X7" s="319" t="s">
        <v>420</v>
      </c>
      <c r="Y7" s="281" t="s">
        <v>421</v>
      </c>
      <c r="Z7" s="281" t="s">
        <v>422</v>
      </c>
      <c r="AA7" s="408" t="s">
        <v>438</v>
      </c>
      <c r="AB7" s="413"/>
      <c r="AC7" s="413"/>
      <c r="AD7" s="413"/>
      <c r="AE7" s="413"/>
      <c r="AF7" s="413"/>
      <c r="AG7" s="413"/>
      <c r="AH7" s="413"/>
      <c r="AI7" s="413"/>
      <c r="AJ7" s="413"/>
      <c r="AK7" s="413"/>
      <c r="AL7" s="413"/>
      <c r="AM7" s="413"/>
      <c r="AN7" s="413"/>
    </row>
    <row r="8" spans="1:40" ht="25" customHeight="1" x14ac:dyDescent="0.15">
      <c r="A8" s="255" t="str">
        <f>'Tariffs 2023'!F2</f>
        <v>AGL</v>
      </c>
      <c r="B8" s="253" t="str">
        <f>'Tariffs 2023'!D2</f>
        <v>Jemena Coastal Network</v>
      </c>
      <c r="C8" s="253" t="str">
        <f>'Tariffs 2023'!G2</f>
        <v>Value Saver</v>
      </c>
      <c r="D8" s="256">
        <f>60*'Tariffs 2023'!H2/100</f>
        <v>33.556363636363635</v>
      </c>
      <c r="E8" s="256">
        <f>IF('Tariffs 2023'!K2="",$C$5*'Tariffs 2023'!W2/100,IF($C$5&gt;='Tariffs 2023'!L2,('Tariffs 2023'!L2*'Tariffs 2023'!W2/100),($C$5*'Tariffs 2023'!W2/100)))</f>
        <v>43.636363636363633</v>
      </c>
      <c r="F8" s="256">
        <f>IF(AND('Tariffs 2023'!L2&gt;0,'Tariffs 2023'!M2&gt;0),IF($C$5&lt;'Tariffs 2023'!L2,0,IF(($C$5-'Tariffs 2023'!L2)&lt;=('Tariffs 2023'!M2+'Tariffs 2023'!L2),(($C$5-'Tariffs 2023'!L2)*'Tariffs 2023'!X2/100),(('Tariffs 2023'!M2)*'Tariffs 2023'!X2/100))),0)</f>
        <v>33.818181818181813</v>
      </c>
      <c r="G8" s="256">
        <f>IF(AND('Tariffs 2023'!M2&gt;0,'Tariffs 2023'!N2&gt;0),IF($C$5&lt;('Tariffs 2023'!L2+'Tariffs 2023'!M2),0,IF(($C$5-'Tariffs 2023'!L2+'Tariffs 2023'!M2)&lt;=('Tariffs 2023'!L2+'Tariffs 2023'!M2+'Tariffs 2023'!N2),(($C$5-('Tariffs 2023'!L2+'Tariffs 2023'!M2))*'Tariffs 2023'!Y2/100),('Tariffs 2023'!N2*'Tariffs 2023'!Y2/100))),0)</f>
        <v>43.636363636363633</v>
      </c>
      <c r="H8" s="256">
        <f>IF(AND('Tariffs 2023'!N2&gt;0,'Tariffs 2023'!O2&gt;0),IF($C$5&lt;('Tariffs 2023'!L2+'Tariffs 2023'!M2+'Tariffs 2023'!N2),0,IF(($C$5-'Tariffs 2023'!L2+'Tariffs 2023'!M2+'Tariffs 2023'!N2)&lt;=('Tariffs 2023'!L2+'Tariffs 2023'!M2+'Tariffs 2023'!N2+'Tariffs 2023'!O2),(($C$5-('Tariffs 2023'!L2+'Tariffs 2023'!M2+'Tariffs 2023'!N2))*'Tariffs 2023'!Z2/100),('Tariffs 2023'!O2*'Tariffs 2023'!Z2/100))),0)</f>
        <v>0</v>
      </c>
      <c r="I8" s="256">
        <f>IF(AND('Tariffs 2023'!O2&gt;0,'Tariffs 2023'!P2&gt;0),IF($C$5&lt;('Tariffs 2023'!L2+'Tariffs 2023'!M2+'Tariffs 2023'!N2+'Tariffs 2023'!O2),0,IF(($C$5-'Tariffs 2023'!L2+'Tariffs 2023'!M2+'Tariffs 2023'!N2+'Tariffs 2023'!O2)&lt;=('Tariffs 2023'!L2+'Tariffs 2023'!M2+'Tariffs 2023'!N2+'Tariffs 2023'!O2+'Tariffs 2023'!P2),(($C$5-('Tariffs 2023'!L2+'Tariffs 2023'!M2+'Tariffs 2023'!N2+'Tariffs 2023'!O2))*'Tariffs 2023'!AA2/100),('Tariffs 2023'!P2*'Tariffs 2023'!AA2/100))),0)</f>
        <v>0</v>
      </c>
      <c r="J8" s="256">
        <f>IF(AND('Tariffs 2023'!P2&gt;0,'Tariffs 2023'!O2&gt;0),IF(($C$5&lt;SUM('Tariffs 2023'!L2:P2)),(0),($C$5-SUM('Tariffs 2023'!L2:P2))*'Tariffs 2023'!AB2/100),IF(AND('Tariffs 2023'!O2&gt;0,'Tariffs 2023'!P2=""),IF(($C$5&lt; SUM('Tariffs 2023'!L2:O2)),(0),($C$5-SUM('Tariffs 2023'!L2:O2))*'Tariffs 2023'!AA2/100),IF(AND('Tariffs 2023'!N2&gt;0,'Tariffs 2023'!O2=""),IF(($C$5&lt; SUM('Tariffs 2023'!L2:N2)),(0),($C$5-SUM('Tariffs 2023'!L2:N2))*'Tariffs 2023'!Z2/100),IF(AND('Tariffs 2023'!M2&gt;0,'Tariffs 2023'!N2=""),IF(($C$5&lt;'Tariffs 2023'!M2+'Tariffs 2023'!L2),(0),(($C$5-('Tariffs 2023'!M2+'Tariffs 2023'!L2))*'Tariffs 2023'!Y2/100)),IF(AND('Tariffs 2023'!L2&gt;0,'Tariffs 2023'!M2=""&gt;0),IF(($C$5&lt;'Tariffs 2023'!L2),(0),($C$5-'Tariffs 2023'!L2)*'Tariffs 2023'!X2/100),0)))))</f>
        <v>0</v>
      </c>
      <c r="K8" s="256">
        <f t="shared" ref="K8:K43" si="0">SUM(D8:J8)</f>
        <v>154.64727272727271</v>
      </c>
      <c r="L8" s="256">
        <f>(K8*6)-(D8*6)</f>
        <v>726.5454545454545</v>
      </c>
      <c r="M8" s="308">
        <f>K8*6</f>
        <v>927.88363636363624</v>
      </c>
      <c r="N8" s="257">
        <f>M8*1.1</f>
        <v>1020.6719999999999</v>
      </c>
      <c r="O8" s="253">
        <f>'Tariffs 2023'!AT2</f>
        <v>0</v>
      </c>
      <c r="P8" s="253">
        <f>'Tariffs 2023'!AU2</f>
        <v>0</v>
      </c>
      <c r="Q8" s="253">
        <f>'Tariffs 2023'!AV2</f>
        <v>0</v>
      </c>
      <c r="R8" s="253">
        <f>'Tariffs 2023'!AW2</f>
        <v>0</v>
      </c>
      <c r="S8" s="258" t="str">
        <f t="shared" ref="S8" si="1">IF(SUM(O8:R8)=0,"No discount",IF(O8&gt;0,"Guaranteed off bill",IF(P8&gt;0,"Guaranteed off usage",IF(Q8&gt;0,"Pay-on-time off bill","Pay-on-time off usage"))))</f>
        <v>No discount</v>
      </c>
      <c r="T8" s="258" t="str">
        <f t="shared" ref="T8:T43" si="2">IF(OR(A8="Origin Energy",A8="Red Energy",A8="Powershop"),"Inclusive","Exclusive")</f>
        <v>Exclusive</v>
      </c>
      <c r="U8" s="313">
        <f t="shared" ref="U8:U43" si="3">IF(AND(S8="Guaranteed off bill",T8="Inclusive"),((M8*1.1)-((M8*1.1)*O8/100))/1.1,IF(AND(S8="Guaranteed off usage",T8="Inclusive"),((M8*1.1)-((L8*1.1)*P8/100))/1.1,IF(AND(S8="Guaranteed off bill",T8="Exclusive"),M8-(M8*O8/100),IF(AND(S8="Guaranteed off usage",T8="Exclusive"),M8-(L8*P8/100),IF(T8="Inclusive",((M8*1.1))/1.1,M8)))))</f>
        <v>927.88363636363624</v>
      </c>
      <c r="V8" s="313">
        <f t="shared" ref="V8:V43" si="4">IF(AND(S8="Pay-on-time off bill",T8="Inclusive"),((U8*1.1)-((U8*1.1)*Q8/100))/1.1,IF(AND(S8="Pay-on-time off usage",T8="Inclusive"),((U8*1.1)-((L8*1.1)*R8/100))/1.1,IF(AND(S8="Pay-on-time off bill",T8="Exclusive"),U8-(U8*Q8/100),IF(AND(S8="Pay-on-time off usage",T8="Exclusive"),U8-(L8*R8/100),IF(T8="Inclusive",((U8*1.1))/1.1,U8)))))</f>
        <v>927.88363636363624</v>
      </c>
      <c r="W8" s="320">
        <f t="shared" ref="W8:X26" si="5">U8*1.1</f>
        <v>1020.6719999999999</v>
      </c>
      <c r="X8" s="320">
        <f t="shared" si="5"/>
        <v>1020.6719999999999</v>
      </c>
      <c r="Y8" s="259">
        <f>'Tariffs 2023'!BF2</f>
        <v>0</v>
      </c>
      <c r="Z8" s="259" t="str">
        <f>'Tariffs 2023'!BG2</f>
        <v>n</v>
      </c>
      <c r="AA8" s="260" t="s">
        <v>288</v>
      </c>
      <c r="AB8" s="413"/>
      <c r="AC8" s="413"/>
      <c r="AD8" s="413"/>
      <c r="AE8" s="413"/>
      <c r="AF8" s="413"/>
      <c r="AG8" s="413"/>
      <c r="AH8" s="413"/>
      <c r="AI8" s="413"/>
      <c r="AJ8" s="413"/>
      <c r="AK8" s="413"/>
      <c r="AL8" s="413"/>
      <c r="AM8" s="413"/>
      <c r="AN8" s="413"/>
    </row>
    <row r="9" spans="1:40" ht="25" customHeight="1" x14ac:dyDescent="0.15">
      <c r="A9" s="255" t="str">
        <f>'Tariffs 2023'!F3</f>
        <v>EnergyAustralia</v>
      </c>
      <c r="B9" s="253" t="str">
        <f>'Tariffs 2023'!D3</f>
        <v>Jemena Coastal Network</v>
      </c>
      <c r="C9" s="253" t="str">
        <f>'Tariffs 2023'!G3</f>
        <v>Flexi Plan</v>
      </c>
      <c r="D9" s="256">
        <f>60*'Tariffs 2023'!H3/100</f>
        <v>44.34</v>
      </c>
      <c r="E9" s="256">
        <f>IF('Tariffs 2023'!K3="",$C$5*'Tariffs 2023'!W3/100,IF($C$5&gt;='Tariffs 2023'!L3,('Tariffs 2023'!L3*'Tariffs 2023'!W3/100),($C$5*'Tariffs 2023'!W3/100)))</f>
        <v>59.454545454545453</v>
      </c>
      <c r="F9" s="256">
        <f>IF(AND('Tariffs 2023'!L3&gt;0,'Tariffs 2023'!M3&gt;0),IF($C$5&lt;'Tariffs 2023'!L3,0,IF(($C$5-'Tariffs 2023'!L3)&lt;=('Tariffs 2023'!M3+'Tariffs 2023'!L3),(($C$5-'Tariffs 2023'!L3)*'Tariffs 2023'!X3/100),(('Tariffs 2023'!M3)*'Tariffs 2023'!X3/100))),0)</f>
        <v>42.109090909090909</v>
      </c>
      <c r="G9" s="256">
        <f>IF(AND('Tariffs 2023'!M3&gt;0,'Tariffs 2023'!N3&gt;0),IF($C$5&lt;('Tariffs 2023'!L3+'Tariffs 2023'!M3),0,IF(($C$5-'Tariffs 2023'!L3+'Tariffs 2023'!M3)&lt;=('Tariffs 2023'!L3+'Tariffs 2023'!M3+'Tariffs 2023'!N3),(($C$5-('Tariffs 2023'!L3+'Tariffs 2023'!M3))*'Tariffs 2023'!Y3/100),('Tariffs 2023'!N3*'Tariffs 2023'!Y3/100))),0)</f>
        <v>54.25454545454545</v>
      </c>
      <c r="H9" s="256">
        <f>IF(AND('Tariffs 2023'!N3&gt;0,'Tariffs 2023'!O3&gt;0),IF($C$5&lt;('Tariffs 2023'!L3+'Tariffs 2023'!M3+'Tariffs 2023'!N3),0,IF(($C$5-'Tariffs 2023'!L3+'Tariffs 2023'!M3+'Tariffs 2023'!N3)&lt;=('Tariffs 2023'!L3+'Tariffs 2023'!M3+'Tariffs 2023'!N3+'Tariffs 2023'!O3),(($C$5-('Tariffs 2023'!L3+'Tariffs 2023'!M3+'Tariffs 2023'!N3))*'Tariffs 2023'!Z3/100),('Tariffs 2023'!O3*'Tariffs 2023'!Z3/100))),0)</f>
        <v>0</v>
      </c>
      <c r="I9" s="256">
        <f>IF(AND('Tariffs 2023'!O3&gt;0,'Tariffs 2023'!P3&gt;0),IF($C$5&lt;('Tariffs 2023'!L3+'Tariffs 2023'!M3+'Tariffs 2023'!N3+'Tariffs 2023'!O3),0,IF(($C$5-'Tariffs 2023'!L3+'Tariffs 2023'!M3+'Tariffs 2023'!N3+'Tariffs 2023'!O3)&lt;=('Tariffs 2023'!L3+'Tariffs 2023'!M3+'Tariffs 2023'!N3+'Tariffs 2023'!O3+'Tariffs 2023'!P3),(($C$5-('Tariffs 2023'!L3+'Tariffs 2023'!M3+'Tariffs 2023'!N3+'Tariffs 2023'!O3))*'Tariffs 2023'!AA3/100),('Tariffs 2023'!P3*'Tariffs 2023'!AA3/100))),0)</f>
        <v>0</v>
      </c>
      <c r="J9" s="256">
        <f>IF(AND('Tariffs 2023'!P3&gt;0,'Tariffs 2023'!O3&gt;0),IF(($C$5&lt;SUM('Tariffs 2023'!L3:P3)),(0),($C$5-SUM('Tariffs 2023'!L3:P3))*'Tariffs 2023'!AB3/100),IF(AND('Tariffs 2023'!O3&gt;0,'Tariffs 2023'!P3=""),IF(($C$5&lt; SUM('Tariffs 2023'!L3:O3)),(0),($C$5-SUM('Tariffs 2023'!L3:O3))*'Tariffs 2023'!AA3/100),IF(AND('Tariffs 2023'!N3&gt;0,'Tariffs 2023'!O3=""),IF(($C$5&lt; SUM('Tariffs 2023'!L3:N3)),(0),($C$5-SUM('Tariffs 2023'!L3:N3))*'Tariffs 2023'!Z3/100),IF(AND('Tariffs 2023'!M3&gt;0,'Tariffs 2023'!N3=""),IF(($C$5&lt;'Tariffs 2023'!M3+'Tariffs 2023'!L3),(0),(($C$5-('Tariffs 2023'!M3+'Tariffs 2023'!L3))*'Tariffs 2023'!Y3/100)),IF(AND('Tariffs 2023'!L3&gt;0,'Tariffs 2023'!M3=""&gt;0),IF(($C$5&lt;'Tariffs 2023'!L3),(0),($C$5-'Tariffs 2023'!L3)*'Tariffs 2023'!X3/100),0)))))</f>
        <v>0</v>
      </c>
      <c r="K9" s="256">
        <f t="shared" si="0"/>
        <v>200.15818181818182</v>
      </c>
      <c r="L9" s="256">
        <f t="shared" ref="L9:L43" si="6">(K9*6)-(D9*6)</f>
        <v>934.90909090909099</v>
      </c>
      <c r="M9" s="308">
        <f t="shared" ref="M9:M43" si="7">K9*6</f>
        <v>1200.949090909091</v>
      </c>
      <c r="N9" s="257">
        <f t="shared" ref="N9:N43" si="8">M9*1.1</f>
        <v>1321.0440000000001</v>
      </c>
      <c r="O9" s="253">
        <f>'Tariffs 2023'!AT3</f>
        <v>8</v>
      </c>
      <c r="P9" s="253">
        <f>'Tariffs 2023'!AU3</f>
        <v>0</v>
      </c>
      <c r="Q9" s="253">
        <f>'Tariffs 2023'!AV3</f>
        <v>0</v>
      </c>
      <c r="R9" s="253">
        <f>'Tariffs 2023'!AW3</f>
        <v>0</v>
      </c>
      <c r="S9" s="258" t="str">
        <f t="shared" ref="S9:S16" si="9">IF(SUM(O9:R9)=0,"No discount",IF(O9&gt;0,"Guaranteed off bill",IF(P9&gt;0,"Guaranteed off usage",IF(Q9&gt;0,"Pay-on-time off bill","Pay-on-time off usage"))))</f>
        <v>Guaranteed off bill</v>
      </c>
      <c r="T9" s="258" t="str">
        <f t="shared" si="2"/>
        <v>Exclusive</v>
      </c>
      <c r="U9" s="313">
        <f t="shared" si="3"/>
        <v>1104.8731636363636</v>
      </c>
      <c r="V9" s="313">
        <f t="shared" si="4"/>
        <v>1104.8731636363636</v>
      </c>
      <c r="W9" s="321">
        <f t="shared" si="5"/>
        <v>1215.3604800000001</v>
      </c>
      <c r="X9" s="321">
        <f t="shared" si="5"/>
        <v>1215.3604800000001</v>
      </c>
      <c r="Y9" s="259">
        <f>'Tariffs 2023'!BF3</f>
        <v>0</v>
      </c>
      <c r="Z9" s="259" t="str">
        <f>'Tariffs 2023'!BG3</f>
        <v>n</v>
      </c>
      <c r="AA9" s="260" t="s">
        <v>400</v>
      </c>
      <c r="AB9" s="413"/>
      <c r="AC9" s="413"/>
      <c r="AD9" s="413"/>
      <c r="AE9" s="413"/>
      <c r="AF9" s="413"/>
      <c r="AG9" s="413"/>
      <c r="AH9" s="413"/>
      <c r="AI9" s="413"/>
      <c r="AJ9" s="413"/>
      <c r="AK9" s="413"/>
      <c r="AL9" s="413"/>
      <c r="AM9" s="413"/>
      <c r="AN9" s="413"/>
    </row>
    <row r="10" spans="1:40" ht="25" customHeight="1" x14ac:dyDescent="0.15">
      <c r="A10" s="255" t="str">
        <f>'Tariffs 2023'!F4</f>
        <v>Origin Energy</v>
      </c>
      <c r="B10" s="253" t="str">
        <f>'Tariffs 2023'!D4</f>
        <v>Jemena Coastal Network</v>
      </c>
      <c r="C10" s="253" t="str">
        <f>'Tariffs 2023'!G4</f>
        <v>Go Variable</v>
      </c>
      <c r="D10" s="256">
        <f>60*'Tariffs 2023'!H4/100</f>
        <v>39.163636363636357</v>
      </c>
      <c r="E10" s="256">
        <f>IF('Tariffs 2023'!K4="",$C$5*'Tariffs 2023'!W4/100,IF($C$5&gt;='Tariffs 2023'!L4,('Tariffs 2023'!L4*'Tariffs 2023'!W4/100),($C$5*'Tariffs 2023'!W4/100)))</f>
        <v>52.841454545454532</v>
      </c>
      <c r="F10" s="256">
        <f>IF(AND('Tariffs 2023'!L4&gt;0,'Tariffs 2023'!M4&gt;0),IF($C$5&lt;'Tariffs 2023'!L4,0,IF(($C$5-'Tariffs 2023'!L4)&lt;=('Tariffs 2023'!M4+'Tariffs 2023'!L4),(($C$5-'Tariffs 2023'!L4)*'Tariffs 2023'!X4/100),(('Tariffs 2023'!M4)*'Tariffs 2023'!X4/100))),0)</f>
        <v>77.22399999999999</v>
      </c>
      <c r="G10" s="256">
        <f>IF(AND('Tariffs 2023'!M4&gt;0,'Tariffs 2023'!N4&gt;0),IF($C$5&lt;('Tariffs 2023'!L4+'Tariffs 2023'!M4),0,IF(($C$5-'Tariffs 2023'!L4+'Tariffs 2023'!M4)&lt;=('Tariffs 2023'!L4+'Tariffs 2023'!M4+'Tariffs 2023'!N4),(($C$5-('Tariffs 2023'!L4+'Tariffs 2023'!M4))*'Tariffs 2023'!Y4/100),('Tariffs 2023'!N4*'Tariffs 2023'!Y4/100))),0)</f>
        <v>0</v>
      </c>
      <c r="H10" s="256">
        <f>IF(AND('Tariffs 2023'!N4&gt;0,'Tariffs 2023'!O4&gt;0),IF($C$5&lt;('Tariffs 2023'!L4+'Tariffs 2023'!M4+'Tariffs 2023'!N4),0,IF(($C$5-'Tariffs 2023'!L4+'Tariffs 2023'!M4+'Tariffs 2023'!N4)&lt;=('Tariffs 2023'!L4+'Tariffs 2023'!M4+'Tariffs 2023'!N4+'Tariffs 2023'!O4),(($C$5-('Tariffs 2023'!L4+'Tariffs 2023'!M4+'Tariffs 2023'!N4))*'Tariffs 2023'!Z4/100),('Tariffs 2023'!O4*'Tariffs 2023'!Z4/100))),0)</f>
        <v>0</v>
      </c>
      <c r="I10" s="256">
        <f>IF(AND('Tariffs 2023'!O4&gt;0,'Tariffs 2023'!P4&gt;0),IF($C$5&lt;('Tariffs 2023'!L4+'Tariffs 2023'!M4+'Tariffs 2023'!N4+'Tariffs 2023'!O4),0,IF(($C$5-'Tariffs 2023'!L4+'Tariffs 2023'!M4+'Tariffs 2023'!N4+'Tariffs 2023'!O4)&lt;=('Tariffs 2023'!L4+'Tariffs 2023'!M4+'Tariffs 2023'!N4+'Tariffs 2023'!O4+'Tariffs 2023'!P4),(($C$5-('Tariffs 2023'!L4+'Tariffs 2023'!M4+'Tariffs 2023'!N4+'Tariffs 2023'!O4))*'Tariffs 2023'!AA4/100),('Tariffs 2023'!P4*'Tariffs 2023'!AA4/100))),0)</f>
        <v>0</v>
      </c>
      <c r="J10" s="256">
        <f>IF(AND('Tariffs 2023'!P4&gt;0,'Tariffs 2023'!O4&gt;0),IF(($C$5&lt;SUM('Tariffs 2023'!L4:P4)),(0),($C$5-SUM('Tariffs 2023'!L4:P4))*'Tariffs 2023'!AB4/100),IF(AND('Tariffs 2023'!O4&gt;0,'Tariffs 2023'!P4=""),IF(($C$5&lt; SUM('Tariffs 2023'!L4:O4)),(0),($C$5-SUM('Tariffs 2023'!L4:O4))*'Tariffs 2023'!AA4/100),IF(AND('Tariffs 2023'!N4&gt;0,'Tariffs 2023'!O4=""),IF(($C$5&lt; SUM('Tariffs 2023'!L4:N4)),(0),($C$5-SUM('Tariffs 2023'!L4:N4))*'Tariffs 2023'!Z4/100),IF(AND('Tariffs 2023'!M4&gt;0,'Tariffs 2023'!N4=""),IF(($C$5&lt;'Tariffs 2023'!M4+'Tariffs 2023'!L4),(0),(($C$5-('Tariffs 2023'!M4+'Tariffs 2023'!L4))*'Tariffs 2023'!Y4/100)),IF(AND('Tariffs 2023'!L4&gt;0,'Tariffs 2023'!M4=""&gt;0),IF(($C$5&lt;'Tariffs 2023'!L4),(0),($C$5-'Tariffs 2023'!L4)*'Tariffs 2023'!X4/100),0)))))</f>
        <v>0</v>
      </c>
      <c r="K10" s="256">
        <f t="shared" si="0"/>
        <v>169.22909090909087</v>
      </c>
      <c r="L10" s="256">
        <f t="shared" si="6"/>
        <v>780.39272727272714</v>
      </c>
      <c r="M10" s="308">
        <f t="shared" si="7"/>
        <v>1015.3745454545452</v>
      </c>
      <c r="N10" s="257">
        <f t="shared" si="8"/>
        <v>1116.9119999999998</v>
      </c>
      <c r="O10" s="253">
        <f>'Tariffs 2023'!AT4</f>
        <v>0</v>
      </c>
      <c r="P10" s="253">
        <f>'Tariffs 2023'!AU4</f>
        <v>0</v>
      </c>
      <c r="Q10" s="253">
        <f>'Tariffs 2023'!AV4</f>
        <v>0</v>
      </c>
      <c r="R10" s="253">
        <f>'Tariffs 2023'!AW4</f>
        <v>0</v>
      </c>
      <c r="S10" s="258" t="str">
        <f t="shared" si="9"/>
        <v>No discount</v>
      </c>
      <c r="T10" s="258" t="str">
        <f t="shared" si="2"/>
        <v>Inclusive</v>
      </c>
      <c r="U10" s="313">
        <f t="shared" si="3"/>
        <v>1015.3745454545452</v>
      </c>
      <c r="V10" s="313">
        <f t="shared" si="4"/>
        <v>1015.3745454545452</v>
      </c>
      <c r="W10" s="321">
        <f t="shared" si="5"/>
        <v>1116.9119999999998</v>
      </c>
      <c r="X10" s="321">
        <f t="shared" si="5"/>
        <v>1116.9119999999998</v>
      </c>
      <c r="Y10" s="259">
        <f>'Tariffs 2023'!BF4</f>
        <v>0</v>
      </c>
      <c r="Z10" s="259" t="str">
        <f>'Tariffs 2023'!BG4</f>
        <v>n</v>
      </c>
      <c r="AA10" s="260" t="s">
        <v>288</v>
      </c>
      <c r="AB10" s="413"/>
      <c r="AC10" s="413"/>
      <c r="AD10" s="413"/>
      <c r="AE10" s="413"/>
      <c r="AF10" s="413"/>
      <c r="AG10" s="413"/>
      <c r="AH10" s="413"/>
      <c r="AI10" s="413"/>
      <c r="AJ10" s="413"/>
      <c r="AK10" s="413"/>
      <c r="AL10" s="413"/>
      <c r="AM10" s="413"/>
      <c r="AN10" s="413"/>
    </row>
    <row r="11" spans="1:40" ht="25" customHeight="1" x14ac:dyDescent="0.15">
      <c r="A11" s="255" t="str">
        <f>'Tariffs 2023'!F5</f>
        <v>Red Energy</v>
      </c>
      <c r="B11" s="253" t="str">
        <f>'Tariffs 2023'!D5</f>
        <v>Jemena Coastal Network</v>
      </c>
      <c r="C11" s="253" t="str">
        <f>'Tariffs 2023'!G5</f>
        <v>Living Energy Saver</v>
      </c>
      <c r="D11" s="256">
        <f>60*'Tariffs 2023'!H5/100</f>
        <v>41.994545454545452</v>
      </c>
      <c r="E11" s="256">
        <f>IF('Tariffs 2023'!K5="",$C$5*'Tariffs 2023'!W5/100,IF($C$5&gt;='Tariffs 2023'!L5,('Tariffs 2023'!L5*'Tariffs 2023'!W5/100),($C$5*'Tariffs 2023'!W5/100)))</f>
        <v>40.760181818181813</v>
      </c>
      <c r="F11" s="256">
        <f>IF(AND('Tariffs 2023'!L5&gt;0,'Tariffs 2023'!M5&gt;0),IF($C$5&lt;'Tariffs 2023'!L5,0,IF(($C$5-'Tariffs 2023'!L5)&lt;=('Tariffs 2023'!M5+'Tariffs 2023'!L5),(($C$5-'Tariffs 2023'!L5)*'Tariffs 2023'!X5/100),(('Tariffs 2023'!M5)*'Tariffs 2023'!X5/100))),0)</f>
        <v>33.993818181818185</v>
      </c>
      <c r="G11" s="256">
        <f>IF(AND('Tariffs 2023'!M5&gt;0,'Tariffs 2023'!N5&gt;0),IF($C$5&lt;('Tariffs 2023'!L5+'Tariffs 2023'!M5),0,IF(($C$5-'Tariffs 2023'!L5+'Tariffs 2023'!M5)&lt;=('Tariffs 2023'!L5+'Tariffs 2023'!M5+'Tariffs 2023'!N5),(($C$5-('Tariffs 2023'!L5+'Tariffs 2023'!M5))*'Tariffs 2023'!Y5/100),('Tariffs 2023'!N5*'Tariffs 2023'!Y5/100))),0)</f>
        <v>39.237818181818177</v>
      </c>
      <c r="H11" s="256">
        <f>IF(AND('Tariffs 2023'!N5&gt;0,'Tariffs 2023'!O5&gt;0),IF($C$5&lt;('Tariffs 2023'!L5+'Tariffs 2023'!M5+'Tariffs 2023'!N5),0,IF(($C$5-'Tariffs 2023'!L5+'Tariffs 2023'!M5+'Tariffs 2023'!N5)&lt;=('Tariffs 2023'!L5+'Tariffs 2023'!M5+'Tariffs 2023'!N5+'Tariffs 2023'!O5),(($C$5-('Tariffs 2023'!L5+'Tariffs 2023'!M5+'Tariffs 2023'!N5))*'Tariffs 2023'!Z5/100),('Tariffs 2023'!O5*'Tariffs 2023'!Z5/100))),0)</f>
        <v>0</v>
      </c>
      <c r="I11" s="256">
        <f>IF(AND('Tariffs 2023'!O5&gt;0,'Tariffs 2023'!P5&gt;0),IF($C$5&lt;('Tariffs 2023'!L5+'Tariffs 2023'!M5+'Tariffs 2023'!N5+'Tariffs 2023'!O5),0,IF(($C$5-'Tariffs 2023'!L5+'Tariffs 2023'!M5+'Tariffs 2023'!N5+'Tariffs 2023'!O5)&lt;=('Tariffs 2023'!L5+'Tariffs 2023'!M5+'Tariffs 2023'!N5+'Tariffs 2023'!O5+'Tariffs 2023'!P5),(($C$5-('Tariffs 2023'!L5+'Tariffs 2023'!M5+'Tariffs 2023'!N5+'Tariffs 2023'!O5))*'Tariffs 2023'!AA5/100),('Tariffs 2023'!P5*'Tariffs 2023'!AA5/100))),0)</f>
        <v>0</v>
      </c>
      <c r="J11" s="256">
        <f>IF(AND('Tariffs 2023'!P5&gt;0,'Tariffs 2023'!O5&gt;0),IF(($C$5&lt;SUM('Tariffs 2023'!L5:P5)),(0),($C$5-SUM('Tariffs 2023'!L5:P5))*'Tariffs 2023'!AB5/100),IF(AND('Tariffs 2023'!O5&gt;0,'Tariffs 2023'!P5=""),IF(($C$5&lt; SUM('Tariffs 2023'!L5:O5)),(0),($C$5-SUM('Tariffs 2023'!L5:O5))*'Tariffs 2023'!AA5/100),IF(AND('Tariffs 2023'!N5&gt;0,'Tariffs 2023'!O5=""),IF(($C$5&lt; SUM('Tariffs 2023'!L5:N5)),(0),($C$5-SUM('Tariffs 2023'!L5:N5))*'Tariffs 2023'!Z5/100),IF(AND('Tariffs 2023'!M5&gt;0,'Tariffs 2023'!N5=""),IF(($C$5&lt;'Tariffs 2023'!M5+'Tariffs 2023'!L5),(0),(($C$5-('Tariffs 2023'!M5+'Tariffs 2023'!L5))*'Tariffs 2023'!Y5/100)),IF(AND('Tariffs 2023'!L5&gt;0,'Tariffs 2023'!M5=""&gt;0),IF(($C$5&lt;'Tariffs 2023'!L5),(0),($C$5-'Tariffs 2023'!L5)*'Tariffs 2023'!X5/100),0)))))</f>
        <v>0</v>
      </c>
      <c r="K11" s="256">
        <f t="shared" si="0"/>
        <v>155.98636363636362</v>
      </c>
      <c r="L11" s="256">
        <f t="shared" si="6"/>
        <v>683.95090909090891</v>
      </c>
      <c r="M11" s="308">
        <f t="shared" si="7"/>
        <v>935.91818181818167</v>
      </c>
      <c r="N11" s="257">
        <f t="shared" si="8"/>
        <v>1029.51</v>
      </c>
      <c r="O11" s="253">
        <f>'Tariffs 2023'!AT5</f>
        <v>0</v>
      </c>
      <c r="P11" s="253">
        <f>'Tariffs 2023'!AU5</f>
        <v>0</v>
      </c>
      <c r="Q11" s="253">
        <f>'Tariffs 2023'!AV5</f>
        <v>0</v>
      </c>
      <c r="R11" s="253">
        <f>'Tariffs 2023'!AW5</f>
        <v>0</v>
      </c>
      <c r="S11" s="258" t="str">
        <f t="shared" si="9"/>
        <v>No discount</v>
      </c>
      <c r="T11" s="258" t="str">
        <f t="shared" si="2"/>
        <v>Inclusive</v>
      </c>
      <c r="U11" s="313">
        <f t="shared" si="3"/>
        <v>935.91818181818178</v>
      </c>
      <c r="V11" s="313">
        <f t="shared" si="4"/>
        <v>935.91818181818178</v>
      </c>
      <c r="W11" s="321">
        <f t="shared" si="5"/>
        <v>1029.51</v>
      </c>
      <c r="X11" s="321">
        <f t="shared" si="5"/>
        <v>1029.51</v>
      </c>
      <c r="Y11" s="259">
        <f>'Tariffs 2023'!BF5</f>
        <v>0</v>
      </c>
      <c r="Z11" s="268" t="str">
        <f>'Tariffs 2023'!BG5</f>
        <v>n</v>
      </c>
      <c r="AA11" s="260" t="s">
        <v>288</v>
      </c>
      <c r="AB11" s="413"/>
      <c r="AC11" s="413"/>
      <c r="AD11" s="413"/>
      <c r="AE11" s="413"/>
      <c r="AF11" s="413"/>
      <c r="AG11" s="413"/>
      <c r="AH11" s="413"/>
      <c r="AI11" s="413"/>
      <c r="AJ11" s="413"/>
      <c r="AK11" s="413"/>
      <c r="AL11" s="413"/>
      <c r="AM11" s="413"/>
      <c r="AN11" s="413"/>
    </row>
    <row r="12" spans="1:40" ht="25" customHeight="1" x14ac:dyDescent="0.15">
      <c r="A12" s="255" t="str">
        <f>'Tariffs 2023'!F6</f>
        <v>Simply Energy</v>
      </c>
      <c r="B12" s="253" t="str">
        <f>'Tariffs 2023'!D6</f>
        <v>Jemena Coastal Network</v>
      </c>
      <c r="C12" s="253" t="str">
        <f>'Tariffs 2023'!G6</f>
        <v>Blue Perks</v>
      </c>
      <c r="D12" s="256">
        <f>60*'Tariffs 2023'!H6/100</f>
        <v>33.790909090909089</v>
      </c>
      <c r="E12" s="256">
        <f>IF('Tariffs 2023'!K6="",$C$5*'Tariffs 2023'!W6/100,IF($C$5&gt;='Tariffs 2023'!L6,('Tariffs 2023'!L6*'Tariffs 2023'!W6/100),($C$5*'Tariffs 2023'!W6/100)))</f>
        <v>72.032727272727271</v>
      </c>
      <c r="F12" s="256">
        <f>IF(AND('Tariffs 2023'!L6&gt;0,'Tariffs 2023'!M6&gt;0),IF($C$5&lt;'Tariffs 2023'!L6,0,IF(($C$5-'Tariffs 2023'!L6)&lt;=('Tariffs 2023'!M6+'Tariffs 2023'!L6),(($C$5-'Tariffs 2023'!L6)*'Tariffs 2023'!X6/100),(('Tariffs 2023'!M6)*'Tariffs 2023'!X6/100))),0)</f>
        <v>47.247272727272723</v>
      </c>
      <c r="G12" s="256">
        <f>IF(AND('Tariffs 2023'!M6&gt;0,'Tariffs 2023'!N6&gt;0),IF($C$5&lt;('Tariffs 2023'!L6+'Tariffs 2023'!M6),0,IF(($C$5-'Tariffs 2023'!L6+'Tariffs 2023'!M6)&lt;=('Tariffs 2023'!L6+'Tariffs 2023'!M6+'Tariffs 2023'!N6),(($C$5-('Tariffs 2023'!L6+'Tariffs 2023'!M6))*'Tariffs 2023'!Y6/100),('Tariffs 2023'!N6*'Tariffs 2023'!Y6/100))),0)</f>
        <v>55.16</v>
      </c>
      <c r="H12" s="256">
        <f>IF(AND('Tariffs 2023'!N6&gt;0,'Tariffs 2023'!O6&gt;0),IF($C$5&lt;('Tariffs 2023'!L6+'Tariffs 2023'!M6+'Tariffs 2023'!N6),0,IF(($C$5-'Tariffs 2023'!L6+'Tariffs 2023'!M6+'Tariffs 2023'!N6)&lt;=('Tariffs 2023'!L6+'Tariffs 2023'!M6+'Tariffs 2023'!N6+'Tariffs 2023'!O6),(($C$5-('Tariffs 2023'!L6+'Tariffs 2023'!M6+'Tariffs 2023'!N6))*'Tariffs 2023'!Z6/100),('Tariffs 2023'!O6*'Tariffs 2023'!Z6/100))),0)</f>
        <v>0</v>
      </c>
      <c r="I12" s="256">
        <f>IF(AND('Tariffs 2023'!O6&gt;0,'Tariffs 2023'!P6&gt;0),IF($C$5&lt;('Tariffs 2023'!L6+'Tariffs 2023'!M6+'Tariffs 2023'!N6+'Tariffs 2023'!O6),0,IF(($C$5-'Tariffs 2023'!L6+'Tariffs 2023'!M6+'Tariffs 2023'!N6+'Tariffs 2023'!O6)&lt;=('Tariffs 2023'!L6+'Tariffs 2023'!M6+'Tariffs 2023'!N6+'Tariffs 2023'!O6+'Tariffs 2023'!P6),(($C$5-('Tariffs 2023'!L6+'Tariffs 2023'!M6+'Tariffs 2023'!N6+'Tariffs 2023'!O6))*'Tariffs 2023'!AA6/100),('Tariffs 2023'!P6*'Tariffs 2023'!AA6/100))),0)</f>
        <v>0</v>
      </c>
      <c r="J12" s="256">
        <f>IF(AND('Tariffs 2023'!P6&gt;0,'Tariffs 2023'!O6&gt;0),IF(($C$5&lt;SUM('Tariffs 2023'!L6:P6)),(0),($C$5-SUM('Tariffs 2023'!L6:P6))*'Tariffs 2023'!AB6/100),IF(AND('Tariffs 2023'!O6&gt;0,'Tariffs 2023'!P6=""),IF(($C$5&lt; SUM('Tariffs 2023'!L6:O6)),(0),($C$5-SUM('Tariffs 2023'!L6:O6))*'Tariffs 2023'!AA6/100),IF(AND('Tariffs 2023'!N6&gt;0,'Tariffs 2023'!O6=""),IF(($C$5&lt; SUM('Tariffs 2023'!L6:N6)),(0),($C$5-SUM('Tariffs 2023'!L6:N6))*'Tariffs 2023'!Z6/100),IF(AND('Tariffs 2023'!M6&gt;0,'Tariffs 2023'!N6=""),IF(($C$5&lt;'Tariffs 2023'!M6+'Tariffs 2023'!L6),(0),(($C$5-('Tariffs 2023'!M6+'Tariffs 2023'!L6))*'Tariffs 2023'!Y6/100)),IF(AND('Tariffs 2023'!L6&gt;0,'Tariffs 2023'!M6=""&gt;0),IF(($C$5&lt;'Tariffs 2023'!L6),(0),($C$5-'Tariffs 2023'!L6)*'Tariffs 2023'!X6/100),0)))))</f>
        <v>0</v>
      </c>
      <c r="K12" s="256">
        <f t="shared" si="0"/>
        <v>208.23090909090908</v>
      </c>
      <c r="L12" s="256">
        <f t="shared" si="6"/>
        <v>1046.6399999999999</v>
      </c>
      <c r="M12" s="308">
        <f t="shared" si="7"/>
        <v>1249.3854545454544</v>
      </c>
      <c r="N12" s="257">
        <f t="shared" si="8"/>
        <v>1374.3240000000001</v>
      </c>
      <c r="O12" s="253">
        <f>'Tariffs 2023'!AT6</f>
        <v>10</v>
      </c>
      <c r="P12" s="253">
        <f>'Tariffs 2023'!AU6</f>
        <v>0</v>
      </c>
      <c r="Q12" s="253">
        <f>'Tariffs 2023'!AV6</f>
        <v>0</v>
      </c>
      <c r="R12" s="253">
        <f>'Tariffs 2023'!AW6</f>
        <v>0</v>
      </c>
      <c r="S12" s="258" t="str">
        <f t="shared" si="9"/>
        <v>Guaranteed off bill</v>
      </c>
      <c r="T12" s="258" t="str">
        <f t="shared" si="2"/>
        <v>Exclusive</v>
      </c>
      <c r="U12" s="313">
        <f t="shared" si="3"/>
        <v>1124.446909090909</v>
      </c>
      <c r="V12" s="313">
        <f t="shared" si="4"/>
        <v>1124.446909090909</v>
      </c>
      <c r="W12" s="321">
        <f t="shared" si="5"/>
        <v>1236.8915999999999</v>
      </c>
      <c r="X12" s="321">
        <f t="shared" si="5"/>
        <v>1236.8915999999999</v>
      </c>
      <c r="Y12" s="259">
        <f>'Tariffs 2023'!BF6</f>
        <v>0</v>
      </c>
      <c r="Z12" s="259" t="str">
        <f>'Tariffs 2023'!BG6</f>
        <v>n</v>
      </c>
      <c r="AA12" s="260" t="s">
        <v>400</v>
      </c>
      <c r="AB12" s="413"/>
      <c r="AC12" s="413"/>
      <c r="AD12" s="413"/>
      <c r="AE12" s="413"/>
      <c r="AF12" s="413"/>
      <c r="AG12" s="413"/>
      <c r="AH12" s="413"/>
      <c r="AI12" s="413"/>
      <c r="AJ12" s="413"/>
      <c r="AK12" s="413"/>
      <c r="AL12" s="413"/>
      <c r="AM12" s="413"/>
      <c r="AN12" s="413"/>
    </row>
    <row r="13" spans="1:40" ht="25" customHeight="1" x14ac:dyDescent="0.15">
      <c r="A13" s="255" t="str">
        <f>'Tariffs 2023'!F7</f>
        <v>GloBird Energy</v>
      </c>
      <c r="B13" s="253" t="str">
        <f>'Tariffs 2023'!D7</f>
        <v>Jemena Coastal Network</v>
      </c>
      <c r="C13" s="253" t="str">
        <f>'Tariffs 2023'!G7</f>
        <v>GloSave</v>
      </c>
      <c r="D13" s="256">
        <f>60*'Tariffs 2023'!H7/100</f>
        <v>30.6</v>
      </c>
      <c r="E13" s="256">
        <f>IF('Tariffs 2023'!K7="",$C$5*'Tariffs 2023'!W7/100,IF($C$5&gt;='Tariffs 2023'!L7,('Tariffs 2023'!L7*'Tariffs 2023'!W7/100),($C$5*'Tariffs 2023'!W7/100)))</f>
        <v>48.75</v>
      </c>
      <c r="F13" s="256">
        <f>IF(AND('Tariffs 2023'!L7&gt;0,'Tariffs 2023'!M7&gt;0),IF($C$5&lt;'Tariffs 2023'!L7,0,IF(($C$5-'Tariffs 2023'!L7)&lt;=('Tariffs 2023'!M7+'Tariffs 2023'!L7),(($C$5-'Tariffs 2023'!L7)*'Tariffs 2023'!X7/100),(('Tariffs 2023'!M7)*'Tariffs 2023'!X7/100))),0)</f>
        <v>0</v>
      </c>
      <c r="G13" s="256">
        <f>IF(AND('Tariffs 2023'!M7&gt;0,'Tariffs 2023'!N7&gt;0),IF($C$5&lt;('Tariffs 2023'!L7+'Tariffs 2023'!M7),0,IF(($C$5-'Tariffs 2023'!L7+'Tariffs 2023'!M7)&lt;=('Tariffs 2023'!L7+'Tariffs 2023'!M7+'Tariffs 2023'!N7),(($C$5-('Tariffs 2023'!L7+'Tariffs 2023'!M7))*'Tariffs 2023'!Y7/100),('Tariffs 2023'!N7*'Tariffs 2023'!Y7/100))),0)</f>
        <v>0</v>
      </c>
      <c r="H13" s="256">
        <f>IF(AND('Tariffs 2023'!N7&gt;0,'Tariffs 2023'!O7&gt;0),IF($C$5&lt;('Tariffs 2023'!L7+'Tariffs 2023'!M7+'Tariffs 2023'!N7),0,IF(($C$5-'Tariffs 2023'!L7+'Tariffs 2023'!M7+'Tariffs 2023'!N7)&lt;=('Tariffs 2023'!L7+'Tariffs 2023'!M7+'Tariffs 2023'!N7+'Tariffs 2023'!O7),(($C$5-('Tariffs 2023'!L7+'Tariffs 2023'!M7+'Tariffs 2023'!N7))*'Tariffs 2023'!Z7/100),('Tariffs 2023'!O7*'Tariffs 2023'!Z7/100))),0)</f>
        <v>0</v>
      </c>
      <c r="I13" s="256">
        <f>IF(AND('Tariffs 2023'!O7&gt;0,'Tariffs 2023'!P7&gt;0),IF($C$5&lt;('Tariffs 2023'!L7+'Tariffs 2023'!M7+'Tariffs 2023'!N7+'Tariffs 2023'!O7),0,IF(($C$5-'Tariffs 2023'!L7+'Tariffs 2023'!M7+'Tariffs 2023'!N7+'Tariffs 2023'!O7)&lt;=('Tariffs 2023'!L7+'Tariffs 2023'!M7+'Tariffs 2023'!N7+'Tariffs 2023'!O7+'Tariffs 2023'!P7),(($C$5-('Tariffs 2023'!L7+'Tariffs 2023'!M7+'Tariffs 2023'!N7+'Tariffs 2023'!O7))*'Tariffs 2023'!AA7/100),('Tariffs 2023'!P7*'Tariffs 2023'!AA7/100))),0)</f>
        <v>0</v>
      </c>
      <c r="J13" s="256">
        <f>IF(AND('Tariffs 2023'!P7&gt;0,'Tariffs 2023'!O7&gt;0),IF(($C$5&lt;SUM('Tariffs 2023'!L7:P7)),(0),($C$5-SUM('Tariffs 2023'!L7:P7))*'Tariffs 2023'!AB7/100),IF(AND('Tariffs 2023'!O7&gt;0,'Tariffs 2023'!P7=""),IF(($C$5&lt; SUM('Tariffs 2023'!L7:O7)),(0),($C$5-SUM('Tariffs 2023'!L7:O7))*'Tariffs 2023'!AA7/100),IF(AND('Tariffs 2023'!N7&gt;0,'Tariffs 2023'!O7=""),IF(($C$5&lt; SUM('Tariffs 2023'!L7:N7)),(0),($C$5-SUM('Tariffs 2023'!L7:N7))*'Tariffs 2023'!Z7/100),IF(AND('Tariffs 2023'!M7&gt;0,'Tariffs 2023'!N7=""),IF(($C$5&lt;'Tariffs 2023'!M7+'Tariffs 2023'!L7),(0),(($C$5-('Tariffs 2023'!M7+'Tariffs 2023'!L7))*'Tariffs 2023'!Y7/100)),IF(AND('Tariffs 2023'!L7&gt;0,'Tariffs 2023'!M7=""&gt;0),IF(($C$5&lt;'Tariffs 2023'!L7),(0),($C$5-'Tariffs 2023'!L7)*'Tariffs 2023'!X7/100),0)))))</f>
        <v>77.499999999999986</v>
      </c>
      <c r="K13" s="256">
        <f t="shared" si="0"/>
        <v>156.84999999999997</v>
      </c>
      <c r="L13" s="256">
        <f t="shared" si="6"/>
        <v>757.49999999999977</v>
      </c>
      <c r="M13" s="308">
        <f t="shared" si="7"/>
        <v>941.0999999999998</v>
      </c>
      <c r="N13" s="257">
        <f t="shared" si="8"/>
        <v>1035.2099999999998</v>
      </c>
      <c r="O13" s="253">
        <f>'Tariffs 2023'!AT7</f>
        <v>0</v>
      </c>
      <c r="P13" s="253">
        <f>'Tariffs 2023'!AU7</f>
        <v>0</v>
      </c>
      <c r="Q13" s="253">
        <f>'Tariffs 2023'!AV7</f>
        <v>2</v>
      </c>
      <c r="R13" s="253">
        <f>'Tariffs 2023'!AW7</f>
        <v>0</v>
      </c>
      <c r="S13" s="397" t="str">
        <f t="shared" si="9"/>
        <v>Pay-on-time off bill</v>
      </c>
      <c r="T13" s="397" t="str">
        <f t="shared" si="2"/>
        <v>Exclusive</v>
      </c>
      <c r="U13" s="313">
        <f t="shared" si="3"/>
        <v>941.0999999999998</v>
      </c>
      <c r="V13" s="313">
        <f t="shared" si="4"/>
        <v>922.27799999999979</v>
      </c>
      <c r="W13" s="321">
        <f t="shared" si="5"/>
        <v>1035.2099999999998</v>
      </c>
      <c r="X13" s="321">
        <f t="shared" si="5"/>
        <v>1014.5057999999999</v>
      </c>
      <c r="Y13" s="259">
        <f>'Tariffs 2023'!BF7</f>
        <v>0</v>
      </c>
      <c r="Z13" s="259" t="str">
        <f>'Tariffs 2023'!BG7</f>
        <v>n</v>
      </c>
      <c r="AA13" s="260" t="s">
        <v>400</v>
      </c>
      <c r="AB13" s="413"/>
      <c r="AC13" s="413"/>
      <c r="AD13" s="413"/>
      <c r="AE13" s="413"/>
      <c r="AF13" s="413"/>
      <c r="AG13" s="413"/>
      <c r="AH13" s="413"/>
      <c r="AI13" s="413"/>
      <c r="AJ13" s="413"/>
      <c r="AK13" s="413"/>
      <c r="AL13" s="413"/>
      <c r="AM13" s="413"/>
      <c r="AN13" s="413"/>
    </row>
    <row r="14" spans="1:40" ht="25" customHeight="1" x14ac:dyDescent="0.15">
      <c r="A14" s="253" t="str">
        <f>'Tariffs 2023'!F8</f>
        <v>Sumo Power</v>
      </c>
      <c r="B14" s="253" t="str">
        <f>'Tariffs 2023'!D8</f>
        <v>Jemena Coastal Network</v>
      </c>
      <c r="C14" s="253" t="str">
        <f>'Tariffs 2023'!G8</f>
        <v>Assure</v>
      </c>
      <c r="D14" s="256">
        <f>60*'Tariffs 2023'!H8/100</f>
        <v>42.599999999999994</v>
      </c>
      <c r="E14" s="256">
        <f>IF('Tariffs 2023'!K8="",$C$5*'Tariffs 2023'!W8/100,IF($C$5&gt;='Tariffs 2023'!L8,('Tariffs 2023'!L8*'Tariffs 2023'!W8/100),($C$5*'Tariffs 2023'!W8/100)))</f>
        <v>37.277999999999999</v>
      </c>
      <c r="F14" s="256">
        <f>IF(AND('Tariffs 2023'!L8&gt;0,'Tariffs 2023'!M8&gt;0),IF($C$5&lt;'Tariffs 2023'!L8,0,IF(($C$5-'Tariffs 2023'!L8)&lt;=('Tariffs 2023'!M8+'Tariffs 2023'!L8),(($C$5-'Tariffs 2023'!L8)*'Tariffs 2023'!X8/100),(('Tariffs 2023'!M8)*'Tariffs 2023'!X8/100))),0)</f>
        <v>77.207199999999986</v>
      </c>
      <c r="G14" s="256">
        <f>IF(AND('Tariffs 2023'!M8&gt;0,'Tariffs 2023'!N8&gt;0),IF($C$5&lt;('Tariffs 2023'!L8+'Tariffs 2023'!M8),0,IF(($C$5-'Tariffs 2023'!L8+'Tariffs 2023'!M8)&lt;=('Tariffs 2023'!L8+'Tariffs 2023'!M8+'Tariffs 2023'!N8),(($C$5-('Tariffs 2023'!L8+'Tariffs 2023'!M8))*'Tariffs 2023'!Y8/100),('Tariffs 2023'!N8*'Tariffs 2023'!Y8/100))),0)</f>
        <v>7.7353454545454436</v>
      </c>
      <c r="H14" s="256">
        <f>IF(AND('Tariffs 2023'!N8&gt;0,'Tariffs 2023'!O8&gt;0),IF($C$5&lt;('Tariffs 2023'!L8+'Tariffs 2023'!M8+'Tariffs 2023'!N8),0,IF(($C$5-'Tariffs 2023'!L8+'Tariffs 2023'!M8+'Tariffs 2023'!N8)&lt;=('Tariffs 2023'!L8+'Tariffs 2023'!M8+'Tariffs 2023'!N8+'Tariffs 2023'!O8),(($C$5-('Tariffs 2023'!L8+'Tariffs 2023'!M8+'Tariffs 2023'!N8))*'Tariffs 2023'!Z8/100),('Tariffs 2023'!O8*'Tariffs 2023'!Z8/100))),0)</f>
        <v>0</v>
      </c>
      <c r="I14" s="256">
        <f>IF(AND('Tariffs 2023'!O8&gt;0,'Tariffs 2023'!P8&gt;0),IF($C$5&lt;('Tariffs 2023'!L8+'Tariffs 2023'!M8+'Tariffs 2023'!N8+'Tariffs 2023'!O8),0,IF(($C$5-'Tariffs 2023'!L8+'Tariffs 2023'!M8+'Tariffs 2023'!N8+'Tariffs 2023'!O8)&lt;=('Tariffs 2023'!L8+'Tariffs 2023'!M8+'Tariffs 2023'!N8+'Tariffs 2023'!O8+'Tariffs 2023'!P8),(($C$5-('Tariffs 2023'!L8+'Tariffs 2023'!M8+'Tariffs 2023'!N8+'Tariffs 2023'!O8))*'Tariffs 2023'!AA8/100),('Tariffs 2023'!P8*'Tariffs 2023'!AA8/100))),0)</f>
        <v>0</v>
      </c>
      <c r="J14" s="256">
        <f>IF(AND('Tariffs 2023'!P8&gt;0,'Tariffs 2023'!O8&gt;0),IF(($C$5&lt;SUM('Tariffs 2023'!L8:P8)),(0),($C$5-SUM('Tariffs 2023'!L8:P8))*'Tariffs 2023'!AB8/100),IF(AND('Tariffs 2023'!O8&gt;0,'Tariffs 2023'!P8=""),IF(($C$5&lt; SUM('Tariffs 2023'!L8:O8)),(0),($C$5-SUM('Tariffs 2023'!L8:O8))*'Tariffs 2023'!AA8/100),IF(AND('Tariffs 2023'!N8&gt;0,'Tariffs 2023'!O8=""),IF(($C$5&lt; SUM('Tariffs 2023'!L8:N8)),(0),($C$5-SUM('Tariffs 2023'!L8:N8))*'Tariffs 2023'!Z8/100),IF(AND('Tariffs 2023'!M8&gt;0,'Tariffs 2023'!N8=""),IF(($C$5&lt;'Tariffs 2023'!M8+'Tariffs 2023'!L8),(0),(($C$5-('Tariffs 2023'!M8+'Tariffs 2023'!L8))*'Tariffs 2023'!Y8/100)),IF(AND('Tariffs 2023'!L8&gt;0,'Tariffs 2023'!M8=""&gt;0),IF(($C$5&lt;'Tariffs 2023'!L8),(0),($C$5-'Tariffs 2023'!L8)*'Tariffs 2023'!X8/100),0)))))</f>
        <v>0</v>
      </c>
      <c r="K14" s="256">
        <f t="shared" ref="K14" si="10">SUM(D14:J14)</f>
        <v>164.82054545454542</v>
      </c>
      <c r="L14" s="256">
        <f t="shared" si="6"/>
        <v>733.32327272727252</v>
      </c>
      <c r="M14" s="308">
        <f t="shared" si="7"/>
        <v>988.92327272727255</v>
      </c>
      <c r="N14" s="257">
        <f t="shared" si="8"/>
        <v>1087.8155999999999</v>
      </c>
      <c r="O14" s="253">
        <f>'Tariffs 2023'!AT8</f>
        <v>0</v>
      </c>
      <c r="P14" s="253">
        <f>'Tariffs 2023'!AU8</f>
        <v>0</v>
      </c>
      <c r="Q14" s="253">
        <f>'Tariffs 2023'!AV8</f>
        <v>0</v>
      </c>
      <c r="R14" s="253">
        <f>'Tariffs 2023'!AW8</f>
        <v>0</v>
      </c>
      <c r="S14" s="397" t="str">
        <f t="shared" si="9"/>
        <v>No discount</v>
      </c>
      <c r="T14" s="397" t="str">
        <f t="shared" si="2"/>
        <v>Exclusive</v>
      </c>
      <c r="U14" s="313">
        <f t="shared" si="3"/>
        <v>988.92327272727255</v>
      </c>
      <c r="V14" s="313">
        <f t="shared" si="4"/>
        <v>988.92327272727255</v>
      </c>
      <c r="W14" s="321">
        <f t="shared" si="5"/>
        <v>1087.8155999999999</v>
      </c>
      <c r="X14" s="321">
        <f t="shared" si="5"/>
        <v>1087.8155999999999</v>
      </c>
      <c r="Y14" s="259">
        <f>'Tariffs 2023'!BF8</f>
        <v>0</v>
      </c>
      <c r="Z14" s="259" t="str">
        <f>'Tariffs 2023'!BG8</f>
        <v>n</v>
      </c>
      <c r="AA14" s="259" t="s">
        <v>400</v>
      </c>
      <c r="AB14" s="413"/>
      <c r="AC14" s="413"/>
      <c r="AD14" s="413"/>
      <c r="AE14" s="413"/>
      <c r="AF14" s="413"/>
      <c r="AG14" s="413"/>
      <c r="AH14" s="413"/>
      <c r="AI14" s="413"/>
      <c r="AJ14" s="413"/>
      <c r="AK14" s="413"/>
      <c r="AL14" s="413"/>
      <c r="AM14" s="413"/>
      <c r="AN14" s="413"/>
    </row>
    <row r="15" spans="1:40" ht="25" customHeight="1" x14ac:dyDescent="0.15">
      <c r="A15" s="253" t="str">
        <f>'Tariffs 2023'!F9</f>
        <v>Kogan Energy</v>
      </c>
      <c r="B15" s="253" t="str">
        <f>'Tariffs 2023'!D9</f>
        <v>Jemena Coastal Network</v>
      </c>
      <c r="C15" s="253" t="str">
        <f>'Tariffs 2023'!G9</f>
        <v>Kogan First</v>
      </c>
      <c r="D15" s="256">
        <f>60*'Tariffs 2023'!H9/100</f>
        <v>37.598181818181821</v>
      </c>
      <c r="E15" s="256">
        <f>IF('Tariffs 2023'!K9="",$C$5*'Tariffs 2023'!W9/100,IF($C$5&gt;='Tariffs 2023'!L9,('Tariffs 2023'!L9*'Tariffs 2023'!W9/100),($C$5*'Tariffs 2023'!W9/100)))</f>
        <v>126.54545454545455</v>
      </c>
      <c r="F15" s="256">
        <f>IF(AND('Tariffs 2023'!L9&gt;0,'Tariffs 2023'!M9&gt;0),IF($C$5&lt;'Tariffs 2023'!L9,0,IF(($C$5-'Tariffs 2023'!L9)&lt;=('Tariffs 2023'!M9+'Tariffs 2023'!L9),(($C$5-'Tariffs 2023'!L9)*'Tariffs 2023'!X9/100),(('Tariffs 2023'!M9)*'Tariffs 2023'!X9/100))),0)</f>
        <v>0</v>
      </c>
      <c r="G15" s="256">
        <f>IF(AND('Tariffs 2023'!M9&gt;0,'Tariffs 2023'!N9&gt;0),IF($C$5&lt;('Tariffs 2023'!L9+'Tariffs 2023'!M9),0,IF(($C$5-'Tariffs 2023'!L9+'Tariffs 2023'!M9)&lt;=('Tariffs 2023'!L9+'Tariffs 2023'!M9+'Tariffs 2023'!N9),(($C$5-('Tariffs 2023'!L9+'Tariffs 2023'!M9))*'Tariffs 2023'!Y9/100),('Tariffs 2023'!N9*'Tariffs 2023'!Y9/100))),0)</f>
        <v>0</v>
      </c>
      <c r="H15" s="256">
        <f>IF(AND('Tariffs 2023'!N9&gt;0,'Tariffs 2023'!O9&gt;0),IF($C$5&lt;('Tariffs 2023'!L9+'Tariffs 2023'!M9+'Tariffs 2023'!N9),0,IF(($C$5-'Tariffs 2023'!L9+'Tariffs 2023'!M9+'Tariffs 2023'!N9)&lt;=('Tariffs 2023'!L9+'Tariffs 2023'!M9+'Tariffs 2023'!N9+'Tariffs 2023'!O9),(($C$5-('Tariffs 2023'!L9+'Tariffs 2023'!M9+'Tariffs 2023'!N9))*'Tariffs 2023'!Z9/100),('Tariffs 2023'!O9*'Tariffs 2023'!Z9/100))),0)</f>
        <v>0</v>
      </c>
      <c r="I15" s="256">
        <f>IF(AND('Tariffs 2023'!O9&gt;0,'Tariffs 2023'!P9&gt;0),IF($C$5&lt;('Tariffs 2023'!L9+'Tariffs 2023'!M9+'Tariffs 2023'!N9+'Tariffs 2023'!O9),0,IF(($C$5-'Tariffs 2023'!L9+'Tariffs 2023'!M9+'Tariffs 2023'!N9+'Tariffs 2023'!O9)&lt;=('Tariffs 2023'!L9+'Tariffs 2023'!M9+'Tariffs 2023'!N9+'Tariffs 2023'!O9+'Tariffs 2023'!P9),(($C$5-('Tariffs 2023'!L9+'Tariffs 2023'!M9+'Tariffs 2023'!N9+'Tariffs 2023'!O9))*'Tariffs 2023'!AA9/100),('Tariffs 2023'!P9*'Tariffs 2023'!AA9/100))),0)</f>
        <v>0</v>
      </c>
      <c r="J15" s="256">
        <f>IF(AND('Tariffs 2023'!P9&gt;0,'Tariffs 2023'!O9&gt;0),IF(($C$5&lt;SUM('Tariffs 2023'!L9:P9)),(0),($C$5-SUM('Tariffs 2023'!L9:P9))*'Tariffs 2023'!AB9/100),IF(AND('Tariffs 2023'!O9&gt;0,'Tariffs 2023'!P9=""),IF(($C$5&lt; SUM('Tariffs 2023'!L9:O9)),(0),($C$5-SUM('Tariffs 2023'!L9:O9))*'Tariffs 2023'!AA9/100),IF(AND('Tariffs 2023'!N9&gt;0,'Tariffs 2023'!O9=""),IF(($C$5&lt; SUM('Tariffs 2023'!L9:N9)),(0),($C$5-SUM('Tariffs 2023'!L9:N9))*'Tariffs 2023'!Z9/100),IF(AND('Tariffs 2023'!M9&gt;0,'Tariffs 2023'!N9=""),IF(($C$5&lt;'Tariffs 2023'!M9+'Tariffs 2023'!L9),(0),(($C$5-('Tariffs 2023'!M9+'Tariffs 2023'!L9))*'Tariffs 2023'!Y9/100)),IF(AND('Tariffs 2023'!L9&gt;0,'Tariffs 2023'!M9=""&gt;0),IF(($C$5&lt;'Tariffs 2023'!L9),(0),($C$5-'Tariffs 2023'!L9)*'Tariffs 2023'!X9/100),0)))))</f>
        <v>0</v>
      </c>
      <c r="K15" s="256">
        <f t="shared" ref="K15:K16" si="11">SUM(D15:J15)</f>
        <v>164.14363636363638</v>
      </c>
      <c r="L15" s="256">
        <f t="shared" si="6"/>
        <v>759.27272727272737</v>
      </c>
      <c r="M15" s="308">
        <f t="shared" si="7"/>
        <v>984.86181818181831</v>
      </c>
      <c r="N15" s="257">
        <f t="shared" si="8"/>
        <v>1083.3480000000002</v>
      </c>
      <c r="O15" s="253">
        <f>'Tariffs 2023'!AT9</f>
        <v>0</v>
      </c>
      <c r="P15" s="253">
        <f>'Tariffs 2023'!AU9</f>
        <v>0</v>
      </c>
      <c r="Q15" s="253">
        <f>'Tariffs 2023'!AV9</f>
        <v>0</v>
      </c>
      <c r="R15" s="253">
        <f>'Tariffs 2023'!AW9</f>
        <v>0</v>
      </c>
      <c r="S15" s="397" t="str">
        <f t="shared" si="9"/>
        <v>No discount</v>
      </c>
      <c r="T15" s="397" t="str">
        <f t="shared" si="2"/>
        <v>Exclusive</v>
      </c>
      <c r="U15" s="313">
        <f t="shared" si="3"/>
        <v>984.86181818181831</v>
      </c>
      <c r="V15" s="313">
        <f t="shared" si="4"/>
        <v>984.86181818181831</v>
      </c>
      <c r="W15" s="321">
        <f t="shared" si="5"/>
        <v>1083.3480000000002</v>
      </c>
      <c r="X15" s="321">
        <f t="shared" si="5"/>
        <v>1083.3480000000002</v>
      </c>
      <c r="Y15" s="259">
        <f>'Tariffs 2023'!BF9</f>
        <v>0</v>
      </c>
      <c r="Z15" s="259" t="str">
        <f>'Tariffs 2023'!BG9</f>
        <v>n</v>
      </c>
      <c r="AA15" s="259" t="s">
        <v>400</v>
      </c>
      <c r="AB15" s="413"/>
      <c r="AC15" s="413"/>
      <c r="AD15" s="413"/>
      <c r="AE15" s="413"/>
      <c r="AF15" s="413"/>
      <c r="AG15" s="413"/>
      <c r="AH15" s="413"/>
      <c r="AI15" s="413"/>
      <c r="AJ15" s="413"/>
      <c r="AK15" s="413"/>
      <c r="AL15" s="413"/>
      <c r="AM15" s="413"/>
      <c r="AN15" s="413"/>
    </row>
    <row r="16" spans="1:40" ht="25" customHeight="1" x14ac:dyDescent="0.15">
      <c r="A16" s="253" t="str">
        <f>'Tariffs 2023'!F10</f>
        <v>Powershop</v>
      </c>
      <c r="B16" s="253" t="str">
        <f>'Tariffs 2023'!D10</f>
        <v>Jemena Coastal Network</v>
      </c>
      <c r="C16" s="253" t="str">
        <f>'Tariffs 2023'!G10</f>
        <v>Carbon Neutral</v>
      </c>
      <c r="D16" s="256">
        <f>60*'Tariffs 2023'!H10/100</f>
        <v>37.598181818181821</v>
      </c>
      <c r="E16" s="256">
        <f>IF('Tariffs 2023'!K10="",$C$5*'Tariffs 2023'!W10/100,IF($C$5&gt;='Tariffs 2023'!L10,('Tariffs 2023'!L10*'Tariffs 2023'!W10/100),($C$5*'Tariffs 2023'!W10/100)))</f>
        <v>126.54545454545455</v>
      </c>
      <c r="F16" s="256">
        <f>IF(AND('Tariffs 2023'!L10&gt;0,'Tariffs 2023'!M10&gt;0),IF($C$5&lt;'Tariffs 2023'!L10,0,IF(($C$5-'Tariffs 2023'!L10)&lt;=('Tariffs 2023'!M10+'Tariffs 2023'!L10),(($C$5-'Tariffs 2023'!L10)*'Tariffs 2023'!X10/100),(('Tariffs 2023'!M10)*'Tariffs 2023'!X10/100))),0)</f>
        <v>0</v>
      </c>
      <c r="G16" s="256">
        <f>IF(AND('Tariffs 2023'!M10&gt;0,'Tariffs 2023'!N10&gt;0),IF($C$5&lt;('Tariffs 2023'!L10+'Tariffs 2023'!M10),0,IF(($C$5-'Tariffs 2023'!L10+'Tariffs 2023'!M10)&lt;=('Tariffs 2023'!L10+'Tariffs 2023'!M10+'Tariffs 2023'!N10),(($C$5-('Tariffs 2023'!L10+'Tariffs 2023'!M10))*'Tariffs 2023'!Y10/100),('Tariffs 2023'!N10*'Tariffs 2023'!Y10/100))),0)</f>
        <v>0</v>
      </c>
      <c r="H16" s="256">
        <f>IF(AND('Tariffs 2023'!N10&gt;0,'Tariffs 2023'!O10&gt;0),IF($C$5&lt;('Tariffs 2023'!L10+'Tariffs 2023'!M10+'Tariffs 2023'!N10),0,IF(($C$5-'Tariffs 2023'!L10+'Tariffs 2023'!M10+'Tariffs 2023'!N10)&lt;=('Tariffs 2023'!L10+'Tariffs 2023'!M10+'Tariffs 2023'!N10+'Tariffs 2023'!O10),(($C$5-('Tariffs 2023'!L10+'Tariffs 2023'!M10+'Tariffs 2023'!N10))*'Tariffs 2023'!Z10/100),('Tariffs 2023'!O10*'Tariffs 2023'!Z10/100))),0)</f>
        <v>0</v>
      </c>
      <c r="I16" s="256">
        <f>IF(AND('Tariffs 2023'!O10&gt;0,'Tariffs 2023'!P10&gt;0),IF($C$5&lt;('Tariffs 2023'!L10+'Tariffs 2023'!M10+'Tariffs 2023'!N10+'Tariffs 2023'!O10),0,IF(($C$5-'Tariffs 2023'!L10+'Tariffs 2023'!M10+'Tariffs 2023'!N10+'Tariffs 2023'!O10)&lt;=('Tariffs 2023'!L10+'Tariffs 2023'!M10+'Tariffs 2023'!N10+'Tariffs 2023'!O10+'Tariffs 2023'!P10),(($C$5-('Tariffs 2023'!L10+'Tariffs 2023'!M10+'Tariffs 2023'!N10+'Tariffs 2023'!O10))*'Tariffs 2023'!AA10/100),('Tariffs 2023'!P10*'Tariffs 2023'!AA10/100))),0)</f>
        <v>0</v>
      </c>
      <c r="J16" s="256">
        <f>IF(AND('Tariffs 2023'!P10&gt;0,'Tariffs 2023'!O10&gt;0),IF(($C$5&lt;SUM('Tariffs 2023'!L10:P10)),(0),($C$5-SUM('Tariffs 2023'!L10:P10))*'Tariffs 2023'!AB10/100),IF(AND('Tariffs 2023'!O10&gt;0,'Tariffs 2023'!P10=""),IF(($C$5&lt; SUM('Tariffs 2023'!L10:O10)),(0),($C$5-SUM('Tariffs 2023'!L10:O10))*'Tariffs 2023'!AA10/100),IF(AND('Tariffs 2023'!N10&gt;0,'Tariffs 2023'!O10=""),IF(($C$5&lt; SUM('Tariffs 2023'!L10:N10)),(0),($C$5-SUM('Tariffs 2023'!L10:N10))*'Tariffs 2023'!Z10/100),IF(AND('Tariffs 2023'!M10&gt;0,'Tariffs 2023'!N10=""),IF(($C$5&lt;'Tariffs 2023'!M10+'Tariffs 2023'!L10),(0),(($C$5-('Tariffs 2023'!M10+'Tariffs 2023'!L10))*'Tariffs 2023'!Y10/100)),IF(AND('Tariffs 2023'!L10&gt;0,'Tariffs 2023'!M10=""&gt;0),IF(($C$5&lt;'Tariffs 2023'!L10),(0),($C$5-'Tariffs 2023'!L10)*'Tariffs 2023'!X10/100),0)))))</f>
        <v>0</v>
      </c>
      <c r="K16" s="256">
        <f t="shared" si="11"/>
        <v>164.14363636363638</v>
      </c>
      <c r="L16" s="256">
        <f t="shared" si="6"/>
        <v>759.27272727272737</v>
      </c>
      <c r="M16" s="308">
        <f t="shared" si="7"/>
        <v>984.86181818181831</v>
      </c>
      <c r="N16" s="257">
        <f t="shared" si="8"/>
        <v>1083.3480000000002</v>
      </c>
      <c r="O16" s="253">
        <f>'Tariffs 2023'!AT10</f>
        <v>0</v>
      </c>
      <c r="P16" s="253">
        <f>'Tariffs 2023'!AU10</f>
        <v>0</v>
      </c>
      <c r="Q16" s="253">
        <f>'Tariffs 2023'!AV10</f>
        <v>0</v>
      </c>
      <c r="R16" s="253">
        <f>'Tariffs 2023'!AW10</f>
        <v>0</v>
      </c>
      <c r="S16" s="397" t="str">
        <f t="shared" si="9"/>
        <v>No discount</v>
      </c>
      <c r="T16" s="397" t="str">
        <f t="shared" si="2"/>
        <v>Inclusive</v>
      </c>
      <c r="U16" s="313">
        <f t="shared" si="3"/>
        <v>984.86181818181831</v>
      </c>
      <c r="V16" s="313">
        <f t="shared" si="4"/>
        <v>984.86181818181831</v>
      </c>
      <c r="W16" s="321">
        <f t="shared" si="5"/>
        <v>1083.3480000000002</v>
      </c>
      <c r="X16" s="321">
        <f t="shared" si="5"/>
        <v>1083.3480000000002</v>
      </c>
      <c r="Y16" s="259">
        <f>'Tariffs 2023'!BF10</f>
        <v>0</v>
      </c>
      <c r="Z16" s="259" t="str">
        <f>'Tariffs 2023'!BG10</f>
        <v>n</v>
      </c>
      <c r="AA16" s="259" t="s">
        <v>400</v>
      </c>
      <c r="AB16" s="413"/>
      <c r="AC16" s="413"/>
      <c r="AD16" s="413"/>
      <c r="AE16" s="413"/>
      <c r="AF16" s="413"/>
      <c r="AG16" s="413"/>
      <c r="AH16" s="413"/>
      <c r="AI16" s="413"/>
      <c r="AJ16" s="413"/>
      <c r="AK16" s="413"/>
      <c r="AL16" s="413"/>
      <c r="AM16" s="413"/>
      <c r="AN16" s="413"/>
    </row>
    <row r="17" spans="1:40" ht="25" customHeight="1" x14ac:dyDescent="0.15">
      <c r="A17" s="253" t="str">
        <f>'Tariffs 2023'!F11</f>
        <v>Alinta Energy</v>
      </c>
      <c r="B17" s="253" t="str">
        <f>'Tariffs 2023'!D11</f>
        <v>Jemena Coastal Network</v>
      </c>
      <c r="C17" s="253" t="str">
        <f>'Tariffs 2023'!G11</f>
        <v>Home Deal</v>
      </c>
      <c r="D17" s="256">
        <f>60*'Tariffs 2023'!H11/100</f>
        <v>33.9</v>
      </c>
      <c r="E17" s="256">
        <f>IF('Tariffs 2023'!K11="",$C$5*'Tariffs 2023'!W11/100,IF($C$5&gt;='Tariffs 2023'!L11,('Tariffs 2023'!L11*'Tariffs 2023'!W11/100),($C$5*'Tariffs 2023'!W11/100)))</f>
        <v>63.033709090909099</v>
      </c>
      <c r="F17" s="256">
        <f>IF(AND('Tariffs 2023'!L11&gt;0,'Tariffs 2023'!M11&gt;0),IF($C$5&lt;'Tariffs 2023'!L11,0,IF(($C$5-'Tariffs 2023'!L11)&lt;=('Tariffs 2023'!M11+'Tariffs 2023'!L11),(($C$5-'Tariffs 2023'!L11)*'Tariffs 2023'!X11/100),(('Tariffs 2023'!M11)*'Tariffs 2023'!X11/100))),0)</f>
        <v>41.103636363636362</v>
      </c>
      <c r="G17" s="256">
        <f>IF(AND('Tariffs 2023'!M11&gt;0,'Tariffs 2023'!N11&gt;0),IF($C$5&lt;('Tariffs 2023'!L11+'Tariffs 2023'!M11),0,IF(($C$5-'Tariffs 2023'!L11+'Tariffs 2023'!M11)&lt;=('Tariffs 2023'!L11+'Tariffs 2023'!M11+'Tariffs 2023'!N11),(($C$5-('Tariffs 2023'!L11+'Tariffs 2023'!M11))*'Tariffs 2023'!Y11/100),('Tariffs 2023'!N11*'Tariffs 2023'!Y11/100))),0)</f>
        <v>48.155727272727262</v>
      </c>
      <c r="H17" s="256">
        <f>IF(AND('Tariffs 2023'!N11&gt;0,'Tariffs 2023'!O11&gt;0),IF($C$5&lt;('Tariffs 2023'!L11+'Tariffs 2023'!M11+'Tariffs 2023'!N11),0,IF(($C$5-'Tariffs 2023'!L11+'Tariffs 2023'!M11+'Tariffs 2023'!N11)&lt;=('Tariffs 2023'!L11+'Tariffs 2023'!M11+'Tariffs 2023'!N11+'Tariffs 2023'!O11),(($C$5-('Tariffs 2023'!L11+'Tariffs 2023'!M11+'Tariffs 2023'!N11))*'Tariffs 2023'!Z11/100),('Tariffs 2023'!O11*'Tariffs 2023'!Z11/100))),0)</f>
        <v>0</v>
      </c>
      <c r="I17" s="256">
        <f>IF(AND('Tariffs 2023'!O11&gt;0,'Tariffs 2023'!P11&gt;0),IF($C$5&lt;('Tariffs 2023'!L11+'Tariffs 2023'!M11+'Tariffs 2023'!N11+'Tariffs 2023'!O11),0,IF(($C$5-'Tariffs 2023'!L11+'Tariffs 2023'!M11+'Tariffs 2023'!N11+'Tariffs 2023'!O11)&lt;=('Tariffs 2023'!L11+'Tariffs 2023'!M11+'Tariffs 2023'!N11+'Tariffs 2023'!O11+'Tariffs 2023'!P11),(($C$5-('Tariffs 2023'!L11+'Tariffs 2023'!M11+'Tariffs 2023'!N11+'Tariffs 2023'!O11))*'Tariffs 2023'!AA11/100),('Tariffs 2023'!P11*'Tariffs 2023'!AA11/100))),0)</f>
        <v>0</v>
      </c>
      <c r="J17" s="256">
        <f>IF(AND('Tariffs 2023'!P11&gt;0,'Tariffs 2023'!O11&gt;0),IF(($C$5&lt;SUM('Tariffs 2023'!L11:P11)),(0),($C$5-SUM('Tariffs 2023'!L11:P11))*'Tariffs 2023'!AB11/100),IF(AND('Tariffs 2023'!O11&gt;0,'Tariffs 2023'!P11=""),IF(($C$5&lt; SUM('Tariffs 2023'!L11:O11)),(0),($C$5-SUM('Tariffs 2023'!L11:O11))*'Tariffs 2023'!AA11/100),IF(AND('Tariffs 2023'!N11&gt;0,'Tariffs 2023'!O11=""),IF(($C$5&lt; SUM('Tariffs 2023'!L11:N11)),(0),($C$5-SUM('Tariffs 2023'!L11:N11))*'Tariffs 2023'!Z11/100),IF(AND('Tariffs 2023'!M11&gt;0,'Tariffs 2023'!N11=""),IF(($C$5&lt;'Tariffs 2023'!M11+'Tariffs 2023'!L11),(0),(($C$5-('Tariffs 2023'!M11+'Tariffs 2023'!L11))*'Tariffs 2023'!Y11/100)),IF(AND('Tariffs 2023'!L11&gt;0,'Tariffs 2023'!M11=""&gt;0),IF(($C$5&lt;'Tariffs 2023'!L11),(0),($C$5-'Tariffs 2023'!L11)*'Tariffs 2023'!X11/100),0)))))</f>
        <v>0</v>
      </c>
      <c r="K17" s="256">
        <f t="shared" ref="K17:K19" si="12">SUM(D17:J17)</f>
        <v>186.19307272727272</v>
      </c>
      <c r="L17" s="256">
        <f t="shared" ref="L17:L19" si="13">(K17*6)-(D17*6)</f>
        <v>913.75843636363641</v>
      </c>
      <c r="M17" s="308">
        <f t="shared" ref="M17:M19" si="14">K17*6</f>
        <v>1117.1584363636364</v>
      </c>
      <c r="N17" s="257">
        <f t="shared" ref="N17:N19" si="15">M17*1.1</f>
        <v>1228.8742800000002</v>
      </c>
      <c r="O17" s="253">
        <f>'Tariffs 2023'!AT11</f>
        <v>0</v>
      </c>
      <c r="P17" s="253">
        <f>'Tariffs 2023'!AU11</f>
        <v>0</v>
      </c>
      <c r="Q17" s="253">
        <f>'Tariffs 2023'!AV11</f>
        <v>0</v>
      </c>
      <c r="R17" s="253">
        <f>'Tariffs 2023'!AW11</f>
        <v>0</v>
      </c>
      <c r="S17" s="397" t="str">
        <f t="shared" ref="S17:S19" si="16">IF(SUM(O17:R17)=0,"No discount",IF(O17&gt;0,"Guaranteed off bill",IF(P17&gt;0,"Guaranteed off usage",IF(Q17&gt;0,"Pay-on-time off bill","Pay-on-time off usage"))))</f>
        <v>No discount</v>
      </c>
      <c r="T17" s="397" t="str">
        <f t="shared" ref="T17:T19" si="17">IF(OR(A17="Origin Energy",A17="Red Energy",A17="Powershop"),"Inclusive","Exclusive")</f>
        <v>Exclusive</v>
      </c>
      <c r="U17" s="313">
        <f t="shared" ref="U17:U19" si="18">IF(AND(S17="Guaranteed off bill",T17="Inclusive"),((M17*1.1)-((M17*1.1)*O17/100))/1.1,IF(AND(S17="Guaranteed off usage",T17="Inclusive"),((M17*1.1)-((L17*1.1)*P17/100))/1.1,IF(AND(S17="Guaranteed off bill",T17="Exclusive"),M17-(M17*O17/100),IF(AND(S17="Guaranteed off usage",T17="Exclusive"),M17-(L17*P17/100),IF(T17="Inclusive",((M17*1.1))/1.1,M17)))))</f>
        <v>1117.1584363636364</v>
      </c>
      <c r="V17" s="313">
        <f t="shared" ref="V17:V19" si="19">IF(AND(S17="Pay-on-time off bill",T17="Inclusive"),((U17*1.1)-((U17*1.1)*Q17/100))/1.1,IF(AND(S17="Pay-on-time off usage",T17="Inclusive"),((U17*1.1)-((L17*1.1)*R17/100))/1.1,IF(AND(S17="Pay-on-time off bill",T17="Exclusive"),U17-(U17*Q17/100),IF(AND(S17="Pay-on-time off usage",T17="Exclusive"),U17-(L17*R17/100),IF(T17="Inclusive",((U17*1.1))/1.1,U17)))))</f>
        <v>1117.1584363636364</v>
      </c>
      <c r="W17" s="321">
        <f t="shared" ref="W17:W19" si="20">U17*1.1</f>
        <v>1228.8742800000002</v>
      </c>
      <c r="X17" s="321">
        <f t="shared" ref="X17:X19" si="21">V17*1.1</f>
        <v>1228.8742800000002</v>
      </c>
      <c r="Y17" s="259">
        <f>'Tariffs 2023'!BF11</f>
        <v>0</v>
      </c>
      <c r="Z17" s="259" t="str">
        <f>'Tariffs 2023'!BG11</f>
        <v>n</v>
      </c>
      <c r="AA17" s="259" t="s">
        <v>400</v>
      </c>
      <c r="AB17" s="413"/>
      <c r="AC17" s="413"/>
      <c r="AD17" s="413"/>
      <c r="AE17" s="413"/>
      <c r="AF17" s="413"/>
      <c r="AG17" s="413"/>
      <c r="AH17" s="413"/>
      <c r="AI17" s="413"/>
      <c r="AJ17" s="413"/>
      <c r="AK17" s="413"/>
      <c r="AL17" s="413"/>
      <c r="AM17" s="413"/>
      <c r="AN17" s="413"/>
    </row>
    <row r="18" spans="1:40" ht="25" customHeight="1" x14ac:dyDescent="0.15">
      <c r="A18" s="253" t="str">
        <f>'Tariffs 2023'!F12</f>
        <v>CovaU</v>
      </c>
      <c r="B18" s="253" t="str">
        <f>'Tariffs 2023'!D12</f>
        <v>Jemena Coastal Network</v>
      </c>
      <c r="C18" s="253" t="str">
        <f>'Tariffs 2023'!G12</f>
        <v>Freedom</v>
      </c>
      <c r="D18" s="256">
        <f>60*'Tariffs 2023'!H12/100</f>
        <v>34.739999999999995</v>
      </c>
      <c r="E18" s="256">
        <f>IF('Tariffs 2023'!K12="",$C$5*'Tariffs 2023'!W12/100,IF($C$5&gt;='Tariffs 2023'!L12,('Tariffs 2023'!L12*'Tariffs 2023'!W12/100),($C$5*'Tariffs 2023'!W12/100)))</f>
        <v>46.766945454545457</v>
      </c>
      <c r="F18" s="256">
        <f>IF(AND('Tariffs 2023'!L12&gt;0,'Tariffs 2023'!M12&gt;0),IF($C$5&lt;'Tariffs 2023'!L12,0,IF(($C$5-'Tariffs 2023'!L12)&lt;=('Tariffs 2023'!M12+'Tariffs 2023'!L12),(($C$5-'Tariffs 2023'!L12)*'Tariffs 2023'!X12/100),(('Tariffs 2023'!M12)*'Tariffs 2023'!X12/100))),0)</f>
        <v>35.660181818181819</v>
      </c>
      <c r="G18" s="256">
        <f>IF(AND('Tariffs 2023'!M12&gt;0,'Tariffs 2023'!N12&gt;0),IF($C$5&lt;('Tariffs 2023'!L12+'Tariffs 2023'!M12),0,IF(($C$5-'Tariffs 2023'!L12+'Tariffs 2023'!M12)&lt;=('Tariffs 2023'!L12+'Tariffs 2023'!M12+'Tariffs 2023'!N12),(($C$5-('Tariffs 2023'!L12+'Tariffs 2023'!M12))*'Tariffs 2023'!Y12/100),('Tariffs 2023'!N12*'Tariffs 2023'!Y12/100))),0)</f>
        <v>43.409945454545429</v>
      </c>
      <c r="H18" s="256">
        <f>IF(AND('Tariffs 2023'!N12&gt;0,'Tariffs 2023'!O12&gt;0),IF($C$5&lt;('Tariffs 2023'!L12+'Tariffs 2023'!M12+'Tariffs 2023'!N12),0,IF(($C$5-'Tariffs 2023'!L12+'Tariffs 2023'!M12+'Tariffs 2023'!N12)&lt;=('Tariffs 2023'!L12+'Tariffs 2023'!M12+'Tariffs 2023'!N12+'Tariffs 2023'!O12),(($C$5-('Tariffs 2023'!L12+'Tariffs 2023'!M12+'Tariffs 2023'!N12))*'Tariffs 2023'!Z12/100),('Tariffs 2023'!O12*'Tariffs 2023'!Z12/100))),0)</f>
        <v>0</v>
      </c>
      <c r="I18" s="256">
        <f>IF(AND('Tariffs 2023'!O12&gt;0,'Tariffs 2023'!P12&gt;0),IF($C$5&lt;('Tariffs 2023'!L12+'Tariffs 2023'!M12+'Tariffs 2023'!N12+'Tariffs 2023'!O12),0,IF(($C$5-'Tariffs 2023'!L12+'Tariffs 2023'!M12+'Tariffs 2023'!N12+'Tariffs 2023'!O12)&lt;=('Tariffs 2023'!L12+'Tariffs 2023'!M12+'Tariffs 2023'!N12+'Tariffs 2023'!O12+'Tariffs 2023'!P12),(($C$5-('Tariffs 2023'!L12+'Tariffs 2023'!M12+'Tariffs 2023'!N12+'Tariffs 2023'!O12))*'Tariffs 2023'!AA12/100),('Tariffs 2023'!P12*'Tariffs 2023'!AA12/100))),0)</f>
        <v>0</v>
      </c>
      <c r="J18" s="256">
        <f>IF(AND('Tariffs 2023'!P12&gt;0,'Tariffs 2023'!O12&gt;0),IF(($C$5&lt;SUM('Tariffs 2023'!L12:P12)),(0),($C$5-SUM('Tariffs 2023'!L12:P12))*'Tariffs 2023'!AB12/100),IF(AND('Tariffs 2023'!O12&gt;0,'Tariffs 2023'!P12=""),IF(($C$5&lt; SUM('Tariffs 2023'!L12:O12)),(0),($C$5-SUM('Tariffs 2023'!L12:O12))*'Tariffs 2023'!AA12/100),IF(AND('Tariffs 2023'!N12&gt;0,'Tariffs 2023'!O12=""),IF(($C$5&lt; SUM('Tariffs 2023'!L12:N12)),(0),($C$5-SUM('Tariffs 2023'!L12:N12))*'Tariffs 2023'!Z12/100),IF(AND('Tariffs 2023'!M12&gt;0,'Tariffs 2023'!N12=""),IF(($C$5&lt;'Tariffs 2023'!M12+'Tariffs 2023'!L12),(0),(($C$5-('Tariffs 2023'!M12+'Tariffs 2023'!L12))*'Tariffs 2023'!Y12/100)),IF(AND('Tariffs 2023'!L12&gt;0,'Tariffs 2023'!M12=""&gt;0),IF(($C$5&lt;'Tariffs 2023'!L12),(0),($C$5-'Tariffs 2023'!L12)*'Tariffs 2023'!X12/100),0)))))</f>
        <v>0</v>
      </c>
      <c r="K18" s="256">
        <f t="shared" si="12"/>
        <v>160.57707272727271</v>
      </c>
      <c r="L18" s="256">
        <f t="shared" si="13"/>
        <v>755.0224363636363</v>
      </c>
      <c r="M18" s="308">
        <f t="shared" si="14"/>
        <v>963.46243636363624</v>
      </c>
      <c r="N18" s="257">
        <f t="shared" si="15"/>
        <v>1059.8086799999999</v>
      </c>
      <c r="O18" s="253">
        <f>'Tariffs 2023'!AT12</f>
        <v>0</v>
      </c>
      <c r="P18" s="253">
        <f>'Tariffs 2023'!AU12</f>
        <v>0</v>
      </c>
      <c r="Q18" s="253">
        <f>'Tariffs 2023'!AV12</f>
        <v>0</v>
      </c>
      <c r="R18" s="253">
        <f>'Tariffs 2023'!AW12</f>
        <v>0</v>
      </c>
      <c r="S18" s="397" t="str">
        <f t="shared" si="16"/>
        <v>No discount</v>
      </c>
      <c r="T18" s="397" t="str">
        <f t="shared" si="17"/>
        <v>Exclusive</v>
      </c>
      <c r="U18" s="313">
        <f t="shared" si="18"/>
        <v>963.46243636363624</v>
      </c>
      <c r="V18" s="313">
        <f t="shared" si="19"/>
        <v>963.46243636363624</v>
      </c>
      <c r="W18" s="321">
        <f t="shared" si="20"/>
        <v>1059.8086799999999</v>
      </c>
      <c r="X18" s="321">
        <f t="shared" si="21"/>
        <v>1059.8086799999999</v>
      </c>
      <c r="Y18" s="259">
        <f>'Tariffs 2023'!BF12</f>
        <v>0</v>
      </c>
      <c r="Z18" s="259" t="str">
        <f>'Tariffs 2023'!BG12</f>
        <v>n</v>
      </c>
      <c r="AA18" s="259" t="s">
        <v>400</v>
      </c>
      <c r="AB18" s="413"/>
      <c r="AC18" s="413"/>
      <c r="AD18" s="413"/>
      <c r="AE18" s="413"/>
      <c r="AF18" s="413"/>
      <c r="AG18" s="413"/>
      <c r="AH18" s="413"/>
      <c r="AI18" s="413"/>
      <c r="AJ18" s="413"/>
      <c r="AK18" s="413"/>
      <c r="AL18" s="413"/>
      <c r="AM18" s="413"/>
      <c r="AN18" s="413"/>
    </row>
    <row r="19" spans="1:40" ht="25" customHeight="1" thickBot="1" x14ac:dyDescent="0.2">
      <c r="A19" s="292" t="str">
        <f>'Tariffs 2023'!F13</f>
        <v>Dodo</v>
      </c>
      <c r="B19" s="292" t="str">
        <f>'Tariffs 2023'!D13</f>
        <v>Jemena Coastal Network</v>
      </c>
      <c r="C19" s="292" t="str">
        <f>'Tariffs 2023'!G13</f>
        <v>Market Offer</v>
      </c>
      <c r="D19" s="293">
        <f>60*'Tariffs 2023'!H13/100</f>
        <v>33.119999999999997</v>
      </c>
      <c r="E19" s="293">
        <f>IF('Tariffs 2023'!K13="",$C$5*'Tariffs 2023'!W13/100,IF($C$5&gt;='Tariffs 2023'!L13,('Tariffs 2023'!L13*'Tariffs 2023'!W13/100),($C$5*'Tariffs 2023'!W13/100)))</f>
        <v>58.967018181818183</v>
      </c>
      <c r="F19" s="293">
        <f>IF(AND('Tariffs 2023'!L13&gt;0,'Tariffs 2023'!M13&gt;0),IF($C$5&lt;'Tariffs 2023'!L13,0,IF(($C$5-'Tariffs 2023'!L13)&lt;=('Tariffs 2023'!M13+'Tariffs 2023'!L13),(($C$5-'Tariffs 2023'!L13)*'Tariffs 2023'!X13/100),(('Tariffs 2023'!M13)*'Tariffs 2023'!X13/100))),0)</f>
        <v>59.100363636363639</v>
      </c>
      <c r="G19" s="293">
        <f>IF(AND('Tariffs 2023'!M13&gt;0,'Tariffs 2023'!N13&gt;0),IF($C$5&lt;('Tariffs 2023'!L13+'Tariffs 2023'!M13),0,IF(($C$5-'Tariffs 2023'!L13+'Tariffs 2023'!M13)&lt;=('Tariffs 2023'!L13+'Tariffs 2023'!M13+'Tariffs 2023'!N13),(($C$5-('Tariffs 2023'!L13+'Tariffs 2023'!M13))*'Tariffs 2023'!Y13/100),('Tariffs 2023'!N13*'Tariffs 2023'!Y13/100))),0)</f>
        <v>48.434890909090889</v>
      </c>
      <c r="H19" s="293">
        <f>IF(AND('Tariffs 2023'!N13&gt;0,'Tariffs 2023'!O13&gt;0),IF($C$5&lt;('Tariffs 2023'!L13+'Tariffs 2023'!M13+'Tariffs 2023'!N13),0,IF(($C$5-'Tariffs 2023'!L13+'Tariffs 2023'!M13+'Tariffs 2023'!N13)&lt;=('Tariffs 2023'!L13+'Tariffs 2023'!M13+'Tariffs 2023'!N13+'Tariffs 2023'!O13),(($C$5-('Tariffs 2023'!L13+'Tariffs 2023'!M13+'Tariffs 2023'!N13))*'Tariffs 2023'!Z13/100),('Tariffs 2023'!O13*'Tariffs 2023'!Z13/100))),0)</f>
        <v>0</v>
      </c>
      <c r="I19" s="293">
        <f>IF(AND('Tariffs 2023'!O13&gt;0,'Tariffs 2023'!P13&gt;0),IF($C$5&lt;('Tariffs 2023'!L13+'Tariffs 2023'!M13+'Tariffs 2023'!N13+'Tariffs 2023'!O13),0,IF(($C$5-'Tariffs 2023'!L13+'Tariffs 2023'!M13+'Tariffs 2023'!N13+'Tariffs 2023'!O13)&lt;=('Tariffs 2023'!L13+'Tariffs 2023'!M13+'Tariffs 2023'!N13+'Tariffs 2023'!O13+'Tariffs 2023'!P13),(($C$5-('Tariffs 2023'!L13+'Tariffs 2023'!M13+'Tariffs 2023'!N13+'Tariffs 2023'!O13))*'Tariffs 2023'!AA13/100),('Tariffs 2023'!P13*'Tariffs 2023'!AA13/100))),0)</f>
        <v>0</v>
      </c>
      <c r="J19" s="293">
        <f>IF(AND('Tariffs 2023'!P13&gt;0,'Tariffs 2023'!O13&gt;0),IF(($C$5&lt;SUM('Tariffs 2023'!L13:P13)),(0),($C$5-SUM('Tariffs 2023'!L13:P13))*'Tariffs 2023'!AB13/100),IF(AND('Tariffs 2023'!O13&gt;0,'Tariffs 2023'!P13=""),IF(($C$5&lt; SUM('Tariffs 2023'!L13:O13)),(0),($C$5-SUM('Tariffs 2023'!L13:O13))*'Tariffs 2023'!AA13/100),IF(AND('Tariffs 2023'!N13&gt;0,'Tariffs 2023'!O13=""),IF(($C$5&lt; SUM('Tariffs 2023'!L13:N13)),(0),($C$5-SUM('Tariffs 2023'!L13:N13))*'Tariffs 2023'!Z13/100),IF(AND('Tariffs 2023'!M13&gt;0,'Tariffs 2023'!N13=""),IF(($C$5&lt;'Tariffs 2023'!M13+'Tariffs 2023'!L13),(0),(($C$5-('Tariffs 2023'!M13+'Tariffs 2023'!L13))*'Tariffs 2023'!Y13/100)),IF(AND('Tariffs 2023'!L13&gt;0,'Tariffs 2023'!M13=""&gt;0),IF(($C$5&lt;'Tariffs 2023'!L13),(0),($C$5-'Tariffs 2023'!L13)*'Tariffs 2023'!X13/100),0)))))</f>
        <v>0</v>
      </c>
      <c r="K19" s="293">
        <f t="shared" si="12"/>
        <v>199.6222727272727</v>
      </c>
      <c r="L19" s="293">
        <f t="shared" si="13"/>
        <v>999.01363636363612</v>
      </c>
      <c r="M19" s="310">
        <f t="shared" si="14"/>
        <v>1197.7336363636362</v>
      </c>
      <c r="N19" s="294">
        <f t="shared" si="15"/>
        <v>1317.5069999999998</v>
      </c>
      <c r="O19" s="292">
        <f>'Tariffs 2023'!AT13</f>
        <v>0</v>
      </c>
      <c r="P19" s="292">
        <f>'Tariffs 2023'!AU13</f>
        <v>0</v>
      </c>
      <c r="Q19" s="292">
        <f>'Tariffs 2023'!AV13</f>
        <v>0</v>
      </c>
      <c r="R19" s="292">
        <f>'Tariffs 2023'!AW13</f>
        <v>0</v>
      </c>
      <c r="S19" s="398" t="str">
        <f t="shared" si="16"/>
        <v>No discount</v>
      </c>
      <c r="T19" s="398" t="str">
        <f t="shared" si="17"/>
        <v>Exclusive</v>
      </c>
      <c r="U19" s="315">
        <f t="shared" si="18"/>
        <v>1197.7336363636362</v>
      </c>
      <c r="V19" s="315">
        <f t="shared" si="19"/>
        <v>1197.7336363636362</v>
      </c>
      <c r="W19" s="323">
        <f t="shared" si="20"/>
        <v>1317.5069999999998</v>
      </c>
      <c r="X19" s="323">
        <f t="shared" si="21"/>
        <v>1317.5069999999998</v>
      </c>
      <c r="Y19" s="296">
        <f>'Tariffs 2023'!BF13</f>
        <v>0</v>
      </c>
      <c r="Z19" s="296" t="str">
        <f>'Tariffs 2023'!BG13</f>
        <v>n</v>
      </c>
      <c r="AA19" s="296" t="s">
        <v>400</v>
      </c>
      <c r="AB19" s="413"/>
      <c r="AC19" s="413"/>
      <c r="AD19" s="413"/>
      <c r="AE19" s="413"/>
      <c r="AF19" s="413"/>
      <c r="AG19" s="413"/>
      <c r="AH19" s="413"/>
      <c r="AI19" s="413"/>
      <c r="AJ19" s="413"/>
      <c r="AK19" s="413"/>
      <c r="AL19" s="413"/>
      <c r="AM19" s="413"/>
      <c r="AN19" s="413"/>
    </row>
    <row r="20" spans="1:40" ht="25" customHeight="1" thickTop="1" x14ac:dyDescent="0.15">
      <c r="A20" s="255" t="str">
        <f>'Tariffs 2023'!F14</f>
        <v>EnergyAustralia</v>
      </c>
      <c r="B20" s="253" t="str">
        <f>'Tariffs 2023'!D14</f>
        <v>Jemena Capital Region</v>
      </c>
      <c r="C20" s="253" t="str">
        <f>'Tariffs 2023'!G14</f>
        <v>Flexi Plan</v>
      </c>
      <c r="D20" s="256">
        <f>60*'Tariffs 2023'!H14/100</f>
        <v>44.58</v>
      </c>
      <c r="E20" s="256">
        <f>IF('Tariffs 2023'!K14="",$C$5*'Tariffs 2023'!W14/100,IF($C$5&gt;='Tariffs 2023'!L14,('Tariffs 2023'!L14*'Tariffs 2023'!W14/100),($C$5*'Tariffs 2023'!W14/100)))</f>
        <v>61.910050909090906</v>
      </c>
      <c r="F20" s="256">
        <f>IF(AND('Tariffs 2023'!L14&gt;0,'Tariffs 2023'!M14&gt;0),IF($C$5&lt;'Tariffs 2023'!L14,0,IF(($C$5-'Tariffs 2023'!L14)&lt;=('Tariffs 2023'!M14+'Tariffs 2023'!L14),(($C$5-'Tariffs 2023'!L14)*'Tariffs 2023'!X14/100),(('Tariffs 2023'!M14)*'Tariffs 2023'!X14/100))),0)</f>
        <v>42.917585454545453</v>
      </c>
      <c r="G20" s="256">
        <f>IF(AND('Tariffs 2023'!M14&gt;0,'Tariffs 2023'!N14&gt;0),IF($C$5&lt;('Tariffs 2023'!L14+'Tariffs 2023'!M14),0,IF(($C$5-'Tariffs 2023'!L14+'Tariffs 2023'!M14)&lt;=('Tariffs 2023'!L14+'Tariffs 2023'!M14+'Tariffs 2023'!N14),(($C$5-('Tariffs 2023'!L14+'Tariffs 2023'!M14))*'Tariffs 2023'!Y14/100),('Tariffs 2023'!N14*'Tariffs 2023'!Y14/100))),0)</f>
        <v>52.024683636363626</v>
      </c>
      <c r="H20" s="256">
        <f>IF(AND('Tariffs 2023'!N14&gt;0,'Tariffs 2023'!O14&gt;0),IF($C$5&lt;('Tariffs 2023'!L14+'Tariffs 2023'!M14+'Tariffs 2023'!N14),0,IF(($C$5-'Tariffs 2023'!L14+'Tariffs 2023'!M14+'Tariffs 2023'!N14)&lt;=('Tariffs 2023'!L14+'Tariffs 2023'!M14+'Tariffs 2023'!N14+'Tariffs 2023'!O14),(($C$5-('Tariffs 2023'!L14+'Tariffs 2023'!M14+'Tariffs 2023'!N14))*'Tariffs 2023'!Z14/100),('Tariffs 2023'!O14*'Tariffs 2023'!Z14/100))),0)</f>
        <v>0</v>
      </c>
      <c r="I20" s="256">
        <f>IF(AND('Tariffs 2023'!O14&gt;0,'Tariffs 2023'!P14&gt;0),IF($C$5&lt;('Tariffs 2023'!L14+'Tariffs 2023'!M14+'Tariffs 2023'!N14+'Tariffs 2023'!O14),0,IF(($C$5-'Tariffs 2023'!L14+'Tariffs 2023'!M14+'Tariffs 2023'!N14+'Tariffs 2023'!O14)&lt;=('Tariffs 2023'!L14+'Tariffs 2023'!M14+'Tariffs 2023'!N14+'Tariffs 2023'!O14+'Tariffs 2023'!P14),(($C$5-('Tariffs 2023'!L14+'Tariffs 2023'!M14+'Tariffs 2023'!N14+'Tariffs 2023'!O14))*'Tariffs 2023'!AA14/100),('Tariffs 2023'!P14*'Tariffs 2023'!AA14/100))),0)</f>
        <v>0</v>
      </c>
      <c r="J20" s="256">
        <f>IF(AND('Tariffs 2023'!P14&gt;0,'Tariffs 2023'!O14&gt;0),IF(($C$5&lt;SUM('Tariffs 2023'!L14:P14)),(0),($C$5-SUM('Tariffs 2023'!L14:P14))*'Tariffs 2023'!AB14/100),IF(AND('Tariffs 2023'!O14&gt;0,'Tariffs 2023'!P14=""),IF(($C$5&lt; SUM('Tariffs 2023'!L14:O14)),(0),($C$5-SUM('Tariffs 2023'!L14:O14))*'Tariffs 2023'!AA14/100),IF(AND('Tariffs 2023'!N14&gt;0,'Tariffs 2023'!O14=""),IF(($C$5&lt; SUM('Tariffs 2023'!L14:N14)),(0),($C$5-SUM('Tariffs 2023'!L14:N14))*'Tariffs 2023'!Z14/100),IF(AND('Tariffs 2023'!M14&gt;0,'Tariffs 2023'!N14=""),IF(($C$5&lt;'Tariffs 2023'!M14+'Tariffs 2023'!L14),(0),(($C$5-('Tariffs 2023'!M14+'Tariffs 2023'!L14))*'Tariffs 2023'!Y14/100)),IF(AND('Tariffs 2023'!L14&gt;0,'Tariffs 2023'!M14=""&gt;0),IF(($C$5&lt;'Tariffs 2023'!L14),(0),($C$5-'Tariffs 2023'!L14)*'Tariffs 2023'!X14/100),0)))))</f>
        <v>0</v>
      </c>
      <c r="K20" s="256">
        <f t="shared" si="0"/>
        <v>201.43231999999998</v>
      </c>
      <c r="L20" s="256">
        <f t="shared" si="6"/>
        <v>941.11391999999978</v>
      </c>
      <c r="M20" s="308">
        <f t="shared" si="7"/>
        <v>1208.5939199999998</v>
      </c>
      <c r="N20" s="257">
        <f t="shared" si="8"/>
        <v>1329.4533119999999</v>
      </c>
      <c r="O20" s="253">
        <f>'Tariffs 2023'!AT14</f>
        <v>8</v>
      </c>
      <c r="P20" s="253">
        <f>'Tariffs 2023'!AU14</f>
        <v>0</v>
      </c>
      <c r="Q20" s="253">
        <f>'Tariffs 2023'!AV14</f>
        <v>0</v>
      </c>
      <c r="R20" s="253">
        <f>'Tariffs 2023'!AW14</f>
        <v>0</v>
      </c>
      <c r="S20" s="258" t="str">
        <f t="shared" ref="S20:S43" si="22">IF(SUM(O20:R20)=0,"No discount",IF(O20&gt;0,"Guaranteed off bill",IF(P20&gt;0,"Guaranteed off usage",IF(Q20&gt;0,"Pay-on-time off bill","Pay-on-time off usage"))))</f>
        <v>Guaranteed off bill</v>
      </c>
      <c r="T20" s="258" t="str">
        <f t="shared" si="2"/>
        <v>Exclusive</v>
      </c>
      <c r="U20" s="313">
        <f t="shared" si="3"/>
        <v>1111.9064063999999</v>
      </c>
      <c r="V20" s="313">
        <f t="shared" si="4"/>
        <v>1111.9064063999999</v>
      </c>
      <c r="W20" s="321">
        <f t="shared" si="5"/>
        <v>1223.09704704</v>
      </c>
      <c r="X20" s="321">
        <f t="shared" si="5"/>
        <v>1223.09704704</v>
      </c>
      <c r="Y20" s="259">
        <f>'Tariffs 2023'!BF14</f>
        <v>0</v>
      </c>
      <c r="Z20" s="259" t="str">
        <f>'Tariffs 2023'!BG14</f>
        <v>n</v>
      </c>
      <c r="AA20" s="260" t="s">
        <v>288</v>
      </c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</row>
    <row r="21" spans="1:40" ht="25" customHeight="1" thickBot="1" x14ac:dyDescent="0.2">
      <c r="A21" s="255" t="str">
        <f>'Tariffs 2023'!F15</f>
        <v>ActewAGL</v>
      </c>
      <c r="B21" s="253" t="str">
        <f>'Tariffs 2023'!D15</f>
        <v>Jemena Capital Region</v>
      </c>
      <c r="C21" s="253" t="str">
        <f>'Tariffs 2023'!G15</f>
        <v>Home Saver Plus</v>
      </c>
      <c r="D21" s="256">
        <f>60*'Tariffs 2023'!H15/100</f>
        <v>32.738181818181822</v>
      </c>
      <c r="E21" s="256">
        <f>IF('Tariffs 2023'!K15="",$C$5*'Tariffs 2023'!W15/100,IF($C$5&gt;='Tariffs 2023'!L15,('Tariffs 2023'!L15*'Tariffs 2023'!W15/100),($C$5*'Tariffs 2023'!W15/100)))</f>
        <v>48.918686727272728</v>
      </c>
      <c r="F21" s="256">
        <f>IF(AND('Tariffs 2023'!L15&gt;0,'Tariffs 2023'!M15&gt;0),IF($C$5&lt;'Tariffs 2023'!L15,0,IF(($C$5-'Tariffs 2023'!L15)&lt;=('Tariffs 2023'!M15+'Tariffs 2023'!L15),(($C$5-'Tariffs 2023'!L15)*'Tariffs 2023'!X15/100),(('Tariffs 2023'!M15)*'Tariffs 2023'!X15/100))),0)</f>
        <v>33.910898181818176</v>
      </c>
      <c r="G21" s="256">
        <f>IF(AND('Tariffs 2023'!M15&gt;0,'Tariffs 2023'!N15&gt;0),IF($C$5&lt;('Tariffs 2023'!L15+'Tariffs 2023'!M15),0,IF(($C$5-'Tariffs 2023'!L15+'Tariffs 2023'!M15)&lt;=('Tariffs 2023'!L15+'Tariffs 2023'!M15+'Tariffs 2023'!N15),(($C$5-('Tariffs 2023'!L15+'Tariffs 2023'!M15))*'Tariffs 2023'!Y15/100),('Tariffs 2023'!N15*'Tariffs 2023'!Y15/100))),0)</f>
        <v>41.145688181818187</v>
      </c>
      <c r="H21" s="256">
        <f>IF(AND('Tariffs 2023'!N15&gt;0,'Tariffs 2023'!O15&gt;0),IF($C$5&lt;('Tariffs 2023'!L15+'Tariffs 2023'!M15+'Tariffs 2023'!N15),0,IF(($C$5-'Tariffs 2023'!L15+'Tariffs 2023'!M15+'Tariffs 2023'!N15)&lt;=('Tariffs 2023'!L15+'Tariffs 2023'!M15+'Tariffs 2023'!N15+'Tariffs 2023'!O15),(($C$5-('Tariffs 2023'!L15+'Tariffs 2023'!M15+'Tariffs 2023'!N15))*'Tariffs 2023'!Z15/100),('Tariffs 2023'!O15*'Tariffs 2023'!Z15/100))),0)</f>
        <v>0</v>
      </c>
      <c r="I21" s="256">
        <f>IF(AND('Tariffs 2023'!O15&gt;0,'Tariffs 2023'!P15&gt;0),IF($C$5&lt;('Tariffs 2023'!L15+'Tariffs 2023'!M15+'Tariffs 2023'!N15+'Tariffs 2023'!O15),0,IF(($C$5-'Tariffs 2023'!L15+'Tariffs 2023'!M15+'Tariffs 2023'!N15+'Tariffs 2023'!O15)&lt;=('Tariffs 2023'!L15+'Tariffs 2023'!M15+'Tariffs 2023'!N15+'Tariffs 2023'!O15+'Tariffs 2023'!P15),(($C$5-('Tariffs 2023'!L15+'Tariffs 2023'!M15+'Tariffs 2023'!N15+'Tariffs 2023'!O15))*'Tariffs 2023'!AA15/100),('Tariffs 2023'!P15*'Tariffs 2023'!AA15/100))),0)</f>
        <v>0</v>
      </c>
      <c r="J21" s="256">
        <f>IF(AND('Tariffs 2023'!P15&gt;0,'Tariffs 2023'!O15&gt;0),IF(($C$5&lt;SUM('Tariffs 2023'!L15:P15)),(0),($C$5-SUM('Tariffs 2023'!L15:P15))*'Tariffs 2023'!AB15/100),IF(AND('Tariffs 2023'!O15&gt;0,'Tariffs 2023'!P15=""),IF(($C$5&lt; SUM('Tariffs 2023'!L15:O15)),(0),($C$5-SUM('Tariffs 2023'!L15:O15))*'Tariffs 2023'!AA15/100),IF(AND('Tariffs 2023'!N15&gt;0,'Tariffs 2023'!O15=""),IF(($C$5&lt; SUM('Tariffs 2023'!L15:N15)),(0),($C$5-SUM('Tariffs 2023'!L15:N15))*'Tariffs 2023'!Z15/100),IF(AND('Tariffs 2023'!M15&gt;0,'Tariffs 2023'!N15=""),IF(($C$5&lt;'Tariffs 2023'!M15+'Tariffs 2023'!L15),(0),(($C$5-('Tariffs 2023'!M15+'Tariffs 2023'!L15))*'Tariffs 2023'!Y15/100)),IF(AND('Tariffs 2023'!L15&gt;0,'Tariffs 2023'!M15=""&gt;0),IF(($C$5&lt;'Tariffs 2023'!L15),(0),($C$5-'Tariffs 2023'!L15)*'Tariffs 2023'!X15/100),0)))))</f>
        <v>0</v>
      </c>
      <c r="K21" s="256">
        <f t="shared" si="0"/>
        <v>156.7134549090909</v>
      </c>
      <c r="L21" s="256">
        <f t="shared" si="6"/>
        <v>743.85163854545453</v>
      </c>
      <c r="M21" s="308">
        <f t="shared" si="7"/>
        <v>940.28072945454539</v>
      </c>
      <c r="N21" s="257">
        <f t="shared" si="8"/>
        <v>1034.3088024000001</v>
      </c>
      <c r="O21" s="253">
        <f>'Tariffs 2023'!AT15</f>
        <v>0</v>
      </c>
      <c r="P21" s="253">
        <f>'Tariffs 2023'!AU15</f>
        <v>0</v>
      </c>
      <c r="Q21" s="253">
        <f>'Tariffs 2023'!AV15</f>
        <v>0</v>
      </c>
      <c r="R21" s="253">
        <f>'Tariffs 2023'!AW15</f>
        <v>0</v>
      </c>
      <c r="S21" s="258" t="str">
        <f t="shared" si="22"/>
        <v>No discount</v>
      </c>
      <c r="T21" s="258" t="str">
        <f t="shared" si="2"/>
        <v>Exclusive</v>
      </c>
      <c r="U21" s="313">
        <f t="shared" si="3"/>
        <v>940.28072945454539</v>
      </c>
      <c r="V21" s="313">
        <f t="shared" si="4"/>
        <v>940.28072945454539</v>
      </c>
      <c r="W21" s="321">
        <f t="shared" si="5"/>
        <v>1034.3088024000001</v>
      </c>
      <c r="X21" s="321">
        <f t="shared" si="5"/>
        <v>1034.3088024000001</v>
      </c>
      <c r="Y21" s="259">
        <f>'Tariffs 2023'!BF15</f>
        <v>0</v>
      </c>
      <c r="Z21" s="259" t="str">
        <f>'Tariffs 2023'!BG15</f>
        <v>n</v>
      </c>
      <c r="AA21" s="260" t="s">
        <v>288</v>
      </c>
      <c r="AB21" s="413"/>
      <c r="AC21" s="413"/>
      <c r="AD21" s="413"/>
      <c r="AE21" s="413"/>
      <c r="AF21" s="413"/>
      <c r="AG21" s="413"/>
      <c r="AH21" s="413"/>
      <c r="AI21" s="413"/>
      <c r="AJ21" s="413"/>
      <c r="AK21" s="413"/>
      <c r="AL21" s="413"/>
      <c r="AM21" s="413"/>
      <c r="AN21" s="413"/>
    </row>
    <row r="22" spans="1:40" ht="25" customHeight="1" thickTop="1" x14ac:dyDescent="0.15">
      <c r="A22" s="284" t="str">
        <f>'Tariffs 2023'!F16</f>
        <v>EnergyAustralia</v>
      </c>
      <c r="B22" s="285" t="str">
        <f>'Tariffs 2023'!D16</f>
        <v xml:space="preserve">Evoenergy Queanbeyan </v>
      </c>
      <c r="C22" s="285" t="str">
        <f>'Tariffs 2023'!G16</f>
        <v>Flexi Plan</v>
      </c>
      <c r="D22" s="286">
        <f>60*'Tariffs 2023'!H16/100</f>
        <v>51.9</v>
      </c>
      <c r="E22" s="286">
        <f>IF('Tariffs 2023'!K16="",$C$5*'Tariffs 2023'!W16/100,IF($C$5&gt;='Tariffs 2023'!L16,('Tariffs 2023'!L16*'Tariffs 2023'!W16/100),($C$5*'Tariffs 2023'!W16/100)))</f>
        <v>103.56191999999999</v>
      </c>
      <c r="F22" s="286">
        <f>IF(AND('Tariffs 2023'!L16&gt;0,'Tariffs 2023'!M16&gt;0),IF($C$5&lt;'Tariffs 2023'!L16,0,IF(($C$5-'Tariffs 2023'!L16)&lt;=('Tariffs 2023'!M16+'Tariffs 2023'!L16),(($C$5-'Tariffs 2023'!L16)*'Tariffs 2023'!X16/100),(('Tariffs 2023'!M16)*'Tariffs 2023'!X16/100))),0)</f>
        <v>57.045832727272725</v>
      </c>
      <c r="G22" s="286">
        <f>IF(AND('Tariffs 2023'!M16&gt;0,'Tariffs 2023'!N16&gt;0),IF($C$5&lt;('Tariffs 2023'!L16+'Tariffs 2023'!M16),0,IF(($C$5-'Tariffs 2023'!L16+'Tariffs 2023'!M16)&lt;=('Tariffs 2023'!L16+'Tariffs 2023'!M16+'Tariffs 2023'!N16),(($C$5-('Tariffs 2023'!L16+'Tariffs 2023'!M16))*'Tariffs 2023'!Y16/100),('Tariffs 2023'!N16*'Tariffs 2023'!Y16/100))),0)</f>
        <v>0</v>
      </c>
      <c r="H22" s="286">
        <f>IF(AND('Tariffs 2023'!N16&gt;0,'Tariffs 2023'!O16&gt;0),IF($C$5&lt;('Tariffs 2023'!L16+'Tariffs 2023'!M16+'Tariffs 2023'!N16),0,IF(($C$5-'Tariffs 2023'!L16+'Tariffs 2023'!M16+'Tariffs 2023'!N16)&lt;=('Tariffs 2023'!L16+'Tariffs 2023'!M16+'Tariffs 2023'!N16+'Tariffs 2023'!O16),(($C$5-('Tariffs 2023'!L16+'Tariffs 2023'!M16+'Tariffs 2023'!N16))*'Tariffs 2023'!Z16/100),('Tariffs 2023'!O16*'Tariffs 2023'!Z16/100))),0)</f>
        <v>0</v>
      </c>
      <c r="I22" s="286">
        <f>IF(AND('Tariffs 2023'!O16&gt;0,'Tariffs 2023'!P16&gt;0),IF($C$5&lt;('Tariffs 2023'!L16+'Tariffs 2023'!M16+'Tariffs 2023'!N16+'Tariffs 2023'!O16),0,IF(($C$5-'Tariffs 2023'!L16+'Tariffs 2023'!M16+'Tariffs 2023'!N16+'Tariffs 2023'!O16)&lt;=('Tariffs 2023'!L16+'Tariffs 2023'!M16+'Tariffs 2023'!N16+'Tariffs 2023'!O16+'Tariffs 2023'!P16),(($C$5-('Tariffs 2023'!L16+'Tariffs 2023'!M16+'Tariffs 2023'!N16+'Tariffs 2023'!O16))*'Tariffs 2023'!AA16/100),('Tariffs 2023'!P16*'Tariffs 2023'!AA16/100))),0)</f>
        <v>0</v>
      </c>
      <c r="J22" s="286">
        <f>IF(AND('Tariffs 2023'!P16&gt;0,'Tariffs 2023'!O16&gt;0),IF(($C$5&lt;SUM('Tariffs 2023'!L16:P16)),(0),($C$5-SUM('Tariffs 2023'!L16:P16))*'Tariffs 2023'!AB16/100),IF(AND('Tariffs 2023'!O16&gt;0,'Tariffs 2023'!P16=""),IF(($C$5&lt; SUM('Tariffs 2023'!L16:O16)),(0),($C$5-SUM('Tariffs 2023'!L16:O16))*'Tariffs 2023'!AA16/100),IF(AND('Tariffs 2023'!N16&gt;0,'Tariffs 2023'!O16=""),IF(($C$5&lt; SUM('Tariffs 2023'!L16:N16)),(0),($C$5-SUM('Tariffs 2023'!L16:N16))*'Tariffs 2023'!Z16/100),IF(AND('Tariffs 2023'!M16&gt;0,'Tariffs 2023'!N16=""),IF(($C$5&lt;'Tariffs 2023'!M16+'Tariffs 2023'!L16),(0),(($C$5-('Tariffs 2023'!M16+'Tariffs 2023'!L16))*'Tariffs 2023'!Y16/100)),IF(AND('Tariffs 2023'!L16&gt;0,'Tariffs 2023'!M16=""&gt;0),IF(($C$5&lt;'Tariffs 2023'!L16),(0),($C$5-'Tariffs 2023'!L16)*'Tariffs 2023'!X16/100),0)))))</f>
        <v>0</v>
      </c>
      <c r="K22" s="286">
        <f t="shared" ref="K22:K24" si="23">SUM(D22:J22)</f>
        <v>212.5077527272727</v>
      </c>
      <c r="L22" s="286">
        <f t="shared" si="6"/>
        <v>963.64651636363635</v>
      </c>
      <c r="M22" s="309">
        <f t="shared" si="7"/>
        <v>1275.0465163636363</v>
      </c>
      <c r="N22" s="287">
        <f t="shared" si="8"/>
        <v>1402.551168</v>
      </c>
      <c r="O22" s="285">
        <f>'Tariffs 2023'!AT16</f>
        <v>8</v>
      </c>
      <c r="P22" s="285">
        <f>'Tariffs 2023'!AU16</f>
        <v>0</v>
      </c>
      <c r="Q22" s="285">
        <f>'Tariffs 2023'!AV16</f>
        <v>0</v>
      </c>
      <c r="R22" s="285">
        <f>'Tariffs 2023'!AW16</f>
        <v>0</v>
      </c>
      <c r="S22" s="288" t="str">
        <f t="shared" si="22"/>
        <v>Guaranteed off bill</v>
      </c>
      <c r="T22" s="288" t="str">
        <f t="shared" si="2"/>
        <v>Exclusive</v>
      </c>
      <c r="U22" s="314">
        <f t="shared" si="3"/>
        <v>1173.0427950545454</v>
      </c>
      <c r="V22" s="314">
        <f t="shared" si="4"/>
        <v>1173.0427950545454</v>
      </c>
      <c r="W22" s="322">
        <f t="shared" si="5"/>
        <v>1290.34707456</v>
      </c>
      <c r="X22" s="322">
        <f t="shared" si="5"/>
        <v>1290.34707456</v>
      </c>
      <c r="Y22" s="289">
        <f>'Tariffs 2023'!BF16</f>
        <v>0</v>
      </c>
      <c r="Z22" s="289" t="str">
        <f>'Tariffs 2023'!BG16</f>
        <v>n</v>
      </c>
      <c r="AA22" s="290" t="s">
        <v>288</v>
      </c>
      <c r="AB22" s="413"/>
      <c r="AC22" s="413"/>
      <c r="AD22" s="413"/>
      <c r="AE22" s="413"/>
      <c r="AF22" s="413"/>
      <c r="AG22" s="413"/>
      <c r="AH22" s="413"/>
      <c r="AI22" s="413"/>
      <c r="AJ22" s="413"/>
      <c r="AK22" s="413"/>
      <c r="AL22" s="413"/>
      <c r="AM22" s="413"/>
      <c r="AN22" s="413"/>
    </row>
    <row r="23" spans="1:40" ht="25" customHeight="1" thickBot="1" x14ac:dyDescent="0.2">
      <c r="A23" s="291" t="str">
        <f>'Tariffs 2023'!F17</f>
        <v>ActewAGL</v>
      </c>
      <c r="B23" s="292" t="str">
        <f>'Tariffs 2023'!D17</f>
        <v xml:space="preserve">Evoenergy Queanbeyan </v>
      </c>
      <c r="C23" s="292" t="str">
        <f>'Tariffs 2023'!G17</f>
        <v>Home Saver Plus</v>
      </c>
      <c r="D23" s="293">
        <f>60*'Tariffs 2023'!H17/100</f>
        <v>40.129090909090905</v>
      </c>
      <c r="E23" s="293">
        <f>IF('Tariffs 2023'!K17="",$C$5*'Tariffs 2023'!W17/100,IF($C$5&gt;='Tariffs 2023'!L17,('Tariffs 2023'!L17*'Tariffs 2023'!W17/100),($C$5*'Tariffs 2023'!W17/100)))</f>
        <v>82.490679272727263</v>
      </c>
      <c r="F23" s="293">
        <f>IF(AND('Tariffs 2023'!L17&gt;0,'Tariffs 2023'!M17&gt;0),IF($C$5&lt;'Tariffs 2023'!L17,0,IF(($C$5-'Tariffs 2023'!L17)&lt;=('Tariffs 2023'!M17+'Tariffs 2023'!L17),(($C$5-'Tariffs 2023'!L17)*'Tariffs 2023'!X17/100),(('Tariffs 2023'!M17)*'Tariffs 2023'!X17/100))),0)</f>
        <v>45.887903090909091</v>
      </c>
      <c r="G23" s="293">
        <f>IF(AND('Tariffs 2023'!M17&gt;0,'Tariffs 2023'!N17&gt;0),IF($C$5&lt;('Tariffs 2023'!L17+'Tariffs 2023'!M17),0,IF(($C$5-'Tariffs 2023'!L17+'Tariffs 2023'!M17)&lt;=('Tariffs 2023'!L17+'Tariffs 2023'!M17+'Tariffs 2023'!N17),(($C$5-('Tariffs 2023'!L17+'Tariffs 2023'!M17))*'Tariffs 2023'!Y17/100),('Tariffs 2023'!N17*'Tariffs 2023'!Y17/100))),0)</f>
        <v>0</v>
      </c>
      <c r="H23" s="293">
        <f>IF(AND('Tariffs 2023'!N17&gt;0,'Tariffs 2023'!O17&gt;0),IF($C$5&lt;('Tariffs 2023'!L17+'Tariffs 2023'!M17+'Tariffs 2023'!N17),0,IF(($C$5-'Tariffs 2023'!L17+'Tariffs 2023'!M17+'Tariffs 2023'!N17)&lt;=('Tariffs 2023'!L17+'Tariffs 2023'!M17+'Tariffs 2023'!N17+'Tariffs 2023'!O17),(($C$5-('Tariffs 2023'!L17+'Tariffs 2023'!M17+'Tariffs 2023'!N17))*'Tariffs 2023'!Z17/100),('Tariffs 2023'!O17*'Tariffs 2023'!Z17/100))),0)</f>
        <v>0</v>
      </c>
      <c r="I23" s="293">
        <f>IF(AND('Tariffs 2023'!O17&gt;0,'Tariffs 2023'!P17&gt;0),IF($C$5&lt;('Tariffs 2023'!L17+'Tariffs 2023'!M17+'Tariffs 2023'!N17+'Tariffs 2023'!O17),0,IF(($C$5-'Tariffs 2023'!L17+'Tariffs 2023'!M17+'Tariffs 2023'!N17+'Tariffs 2023'!O17)&lt;=('Tariffs 2023'!L17+'Tariffs 2023'!M17+'Tariffs 2023'!N17+'Tariffs 2023'!O17+'Tariffs 2023'!P17),(($C$5-('Tariffs 2023'!L17+'Tariffs 2023'!M17+'Tariffs 2023'!N17+'Tariffs 2023'!O17))*'Tariffs 2023'!AA17/100),('Tariffs 2023'!P17*'Tariffs 2023'!AA17/100))),0)</f>
        <v>0</v>
      </c>
      <c r="J23" s="293">
        <f>IF(AND('Tariffs 2023'!P17&gt;0,'Tariffs 2023'!O17&gt;0),IF(($C$5&lt;SUM('Tariffs 2023'!L17:P17)),(0),($C$5-SUM('Tariffs 2023'!L17:P17))*'Tariffs 2023'!AB17/100),IF(AND('Tariffs 2023'!O17&gt;0,'Tariffs 2023'!P17=""),IF(($C$5&lt; SUM('Tariffs 2023'!L17:O17)),(0),($C$5-SUM('Tariffs 2023'!L17:O17))*'Tariffs 2023'!AA17/100),IF(AND('Tariffs 2023'!N17&gt;0,'Tariffs 2023'!O17=""),IF(($C$5&lt; SUM('Tariffs 2023'!L17:N17)),(0),($C$5-SUM('Tariffs 2023'!L17:N17))*'Tariffs 2023'!Z17/100),IF(AND('Tariffs 2023'!M17&gt;0,'Tariffs 2023'!N17=""),IF(($C$5&lt;'Tariffs 2023'!M17+'Tariffs 2023'!L17),(0),(($C$5-('Tariffs 2023'!M17+'Tariffs 2023'!L17))*'Tariffs 2023'!Y17/100)),IF(AND('Tariffs 2023'!L17&gt;0,'Tariffs 2023'!M17=""&gt;0),IF(($C$5&lt;'Tariffs 2023'!L17),(0),($C$5-'Tariffs 2023'!L17)*'Tariffs 2023'!X17/100),0)))))</f>
        <v>0</v>
      </c>
      <c r="K23" s="293">
        <f t="shared" si="23"/>
        <v>168.50767327272726</v>
      </c>
      <c r="L23" s="293">
        <f t="shared" si="6"/>
        <v>770.27149418181807</v>
      </c>
      <c r="M23" s="310">
        <f t="shared" si="7"/>
        <v>1011.0460396363635</v>
      </c>
      <c r="N23" s="294">
        <f t="shared" si="8"/>
        <v>1112.1506436</v>
      </c>
      <c r="O23" s="292">
        <f>'Tariffs 2023'!AT17</f>
        <v>0</v>
      </c>
      <c r="P23" s="292">
        <f>'Tariffs 2023'!AU17</f>
        <v>0</v>
      </c>
      <c r="Q23" s="292">
        <f>'Tariffs 2023'!AV17</f>
        <v>0</v>
      </c>
      <c r="R23" s="292">
        <f>'Tariffs 2023'!AW17</f>
        <v>0</v>
      </c>
      <c r="S23" s="295" t="str">
        <f t="shared" si="22"/>
        <v>No discount</v>
      </c>
      <c r="T23" s="295" t="str">
        <f t="shared" si="2"/>
        <v>Exclusive</v>
      </c>
      <c r="U23" s="315">
        <f t="shared" si="3"/>
        <v>1011.0460396363635</v>
      </c>
      <c r="V23" s="315">
        <f t="shared" si="4"/>
        <v>1011.0460396363635</v>
      </c>
      <c r="W23" s="323">
        <f t="shared" si="5"/>
        <v>1112.1506436</v>
      </c>
      <c r="X23" s="323">
        <f t="shared" si="5"/>
        <v>1112.1506436</v>
      </c>
      <c r="Y23" s="296">
        <f>'Tariffs 2023'!BF17</f>
        <v>0</v>
      </c>
      <c r="Z23" s="296" t="str">
        <f>'Tariffs 2023'!BG17</f>
        <v>n</v>
      </c>
      <c r="AA23" s="297" t="s">
        <v>288</v>
      </c>
      <c r="AB23" s="413"/>
      <c r="AC23" s="413"/>
      <c r="AD23" s="413"/>
      <c r="AE23" s="413"/>
      <c r="AF23" s="413"/>
      <c r="AG23" s="413"/>
      <c r="AH23" s="413"/>
      <c r="AI23" s="413"/>
      <c r="AJ23" s="413"/>
      <c r="AK23" s="413"/>
      <c r="AL23" s="413"/>
      <c r="AM23" s="413"/>
      <c r="AN23" s="413"/>
    </row>
    <row r="24" spans="1:40" ht="25" customHeight="1" thickTop="1" thickBot="1" x14ac:dyDescent="0.2">
      <c r="A24" s="298" t="str">
        <f>'Tariffs 2023'!F18</f>
        <v>ActewAGL</v>
      </c>
      <c r="B24" s="299" t="str">
        <f>'Tariffs 2023'!D18</f>
        <v>Evoenergy Shoalhaven</v>
      </c>
      <c r="C24" s="299" t="str">
        <f>'Tariffs 2023'!G18</f>
        <v>Home Saver Plus</v>
      </c>
      <c r="D24" s="300">
        <f>60*'Tariffs 2023'!H18/100</f>
        <v>51.889090909090903</v>
      </c>
      <c r="E24" s="300">
        <f>IF('Tariffs 2023'!K18="",$C$5*'Tariffs 2023'!W18/100,IF($C$5&gt;='Tariffs 2023'!L18,('Tariffs 2023'!L18*'Tariffs 2023'!W18/100),($C$5*'Tariffs 2023'!W18/100)))</f>
        <v>137.09090909090909</v>
      </c>
      <c r="F24" s="300">
        <f>IF(AND('Tariffs 2023'!L18&gt;0,'Tariffs 2023'!M18&gt;0),IF($C$5&lt;'Tariffs 2023'!L18,0,IF(($C$5-'Tariffs 2023'!L18)&lt;=('Tariffs 2023'!M18+'Tariffs 2023'!L18),(($C$5-'Tariffs 2023'!L18)*'Tariffs 2023'!X18/100),(('Tariffs 2023'!M18)*'Tariffs 2023'!X18/100))),0)</f>
        <v>0</v>
      </c>
      <c r="G24" s="300">
        <f>IF(AND('Tariffs 2023'!M18&gt;0,'Tariffs 2023'!N18&gt;0),IF($C$5&lt;('Tariffs 2023'!L18+'Tariffs 2023'!M18),0,IF(($C$5-'Tariffs 2023'!L18+'Tariffs 2023'!M18)&lt;=('Tariffs 2023'!L18+'Tariffs 2023'!M18+'Tariffs 2023'!N18),(($C$5-('Tariffs 2023'!L18+'Tariffs 2023'!M18))*'Tariffs 2023'!Y18/100),('Tariffs 2023'!N18*'Tariffs 2023'!Y18/100))),0)</f>
        <v>0</v>
      </c>
      <c r="H24" s="300">
        <f>IF(AND('Tariffs 2023'!N18&gt;0,'Tariffs 2023'!O18&gt;0),IF($C$5&lt;('Tariffs 2023'!L18+'Tariffs 2023'!M18+'Tariffs 2023'!N18),0,IF(($C$5-'Tariffs 2023'!L18+'Tariffs 2023'!M18+'Tariffs 2023'!N18)&lt;=('Tariffs 2023'!L18+'Tariffs 2023'!M18+'Tariffs 2023'!N18+'Tariffs 2023'!O18),(($C$5-('Tariffs 2023'!L18+'Tariffs 2023'!M18+'Tariffs 2023'!N18))*'Tariffs 2023'!Z18/100),('Tariffs 2023'!O18*'Tariffs 2023'!Z18/100))),0)</f>
        <v>0</v>
      </c>
      <c r="I24" s="300">
        <f>IF(AND('Tariffs 2023'!O18&gt;0,'Tariffs 2023'!P18&gt;0),IF($C$5&lt;('Tariffs 2023'!L18+'Tariffs 2023'!M18+'Tariffs 2023'!N18+'Tariffs 2023'!O18),0,IF(($C$5-'Tariffs 2023'!L18+'Tariffs 2023'!M18+'Tariffs 2023'!N18+'Tariffs 2023'!O18)&lt;=('Tariffs 2023'!L18+'Tariffs 2023'!M18+'Tariffs 2023'!N18+'Tariffs 2023'!O18+'Tariffs 2023'!P18),(($C$5-('Tariffs 2023'!L18+'Tariffs 2023'!M18+'Tariffs 2023'!N18+'Tariffs 2023'!O18))*'Tariffs 2023'!AA18/100),('Tariffs 2023'!P18*'Tariffs 2023'!AA18/100))),0)</f>
        <v>0</v>
      </c>
      <c r="J24" s="300">
        <f>IF(AND('Tariffs 2023'!P18&gt;0,'Tariffs 2023'!O18&gt;0),IF(($C$5&lt;SUM('Tariffs 2023'!L18:P18)),(0),($C$5-SUM('Tariffs 2023'!L18:P18))*'Tariffs 2023'!AB18/100),IF(AND('Tariffs 2023'!O18&gt;0,'Tariffs 2023'!P18=""),IF(($C$5&lt; SUM('Tariffs 2023'!L18:O18)),(0),($C$5-SUM('Tariffs 2023'!L18:O18))*'Tariffs 2023'!AA18/100),IF(AND('Tariffs 2023'!N18&gt;0,'Tariffs 2023'!O18=""),IF(($C$5&lt; SUM('Tariffs 2023'!L18:N18)),(0),($C$5-SUM('Tariffs 2023'!L18:N18))*'Tariffs 2023'!Z18/100),IF(AND('Tariffs 2023'!M18&gt;0,'Tariffs 2023'!N18=""),IF(($C$5&lt;'Tariffs 2023'!M18+'Tariffs 2023'!L18),(0),(($C$5-('Tariffs 2023'!M18+'Tariffs 2023'!L18))*'Tariffs 2023'!Y18/100)),IF(AND('Tariffs 2023'!L18&gt;0,'Tariffs 2023'!M18=""&gt;0),IF(($C$5&lt;'Tariffs 2023'!L18),(0),($C$5-'Tariffs 2023'!L18)*'Tariffs 2023'!X18/100),0)))))</f>
        <v>0</v>
      </c>
      <c r="K24" s="300">
        <f t="shared" si="23"/>
        <v>188.98</v>
      </c>
      <c r="L24" s="300">
        <f t="shared" si="6"/>
        <v>822.5454545454545</v>
      </c>
      <c r="M24" s="311">
        <f t="shared" si="7"/>
        <v>1133.8799999999999</v>
      </c>
      <c r="N24" s="301">
        <f t="shared" si="8"/>
        <v>1247.268</v>
      </c>
      <c r="O24" s="299">
        <f>'Tariffs 2023'!AT18</f>
        <v>0</v>
      </c>
      <c r="P24" s="299">
        <f>'Tariffs 2023'!AU18</f>
        <v>0</v>
      </c>
      <c r="Q24" s="299">
        <f>'Tariffs 2023'!AV18</f>
        <v>0</v>
      </c>
      <c r="R24" s="299">
        <f>'Tariffs 2023'!AW18</f>
        <v>0</v>
      </c>
      <c r="S24" s="302" t="str">
        <f t="shared" si="22"/>
        <v>No discount</v>
      </c>
      <c r="T24" s="302" t="str">
        <f t="shared" si="2"/>
        <v>Exclusive</v>
      </c>
      <c r="U24" s="316">
        <f t="shared" si="3"/>
        <v>1133.8799999999999</v>
      </c>
      <c r="V24" s="316">
        <f t="shared" si="4"/>
        <v>1133.8799999999999</v>
      </c>
      <c r="W24" s="324">
        <f t="shared" si="5"/>
        <v>1247.268</v>
      </c>
      <c r="X24" s="324">
        <f t="shared" si="5"/>
        <v>1247.268</v>
      </c>
      <c r="Y24" s="303">
        <f>'Tariffs 2023'!BF18</f>
        <v>0</v>
      </c>
      <c r="Z24" s="303" t="str">
        <f>'Tariffs 2023'!BG18</f>
        <v>n</v>
      </c>
      <c r="AA24" s="304" t="s">
        <v>288</v>
      </c>
      <c r="AB24" s="413"/>
      <c r="AC24" s="413"/>
      <c r="AD24" s="413"/>
      <c r="AE24" s="413"/>
      <c r="AF24" s="413"/>
      <c r="AG24" s="413"/>
      <c r="AH24" s="413"/>
      <c r="AI24" s="413"/>
      <c r="AJ24" s="413"/>
      <c r="AK24" s="413"/>
      <c r="AL24" s="413"/>
      <c r="AM24" s="413"/>
      <c r="AN24" s="413"/>
    </row>
    <row r="25" spans="1:40" ht="25" customHeight="1" thickTop="1" x14ac:dyDescent="0.15">
      <c r="A25" s="284" t="str">
        <f>'Tariffs 2023'!F19</f>
        <v>AGL</v>
      </c>
      <c r="B25" s="285" t="str">
        <f>'Tariffs 2023'!D19</f>
        <v>AGN Albury</v>
      </c>
      <c r="C25" s="285" t="str">
        <f>'Tariffs 2023'!G19</f>
        <v>Value Saver</v>
      </c>
      <c r="D25" s="286">
        <f>60*'Tariffs 2023'!H19/100</f>
        <v>35.64</v>
      </c>
      <c r="E25" s="286">
        <f>IF('Tariffs 2023'!K19="",$C$5*'Tariffs 2023'!W19/100,IF($C$5&gt;='Tariffs 2023'!L19,('Tariffs 2023'!L19*'Tariffs 2023'!W19/100),($C$5*'Tariffs 2023'!W19/100)))</f>
        <v>37.811999999999998</v>
      </c>
      <c r="F25" s="286">
        <f>IF(AND('Tariffs 2023'!L19&gt;0,'Tariffs 2023'!M19&gt;0),IF($C$5&lt;'Tariffs 2023'!L19,0,IF(($C$5-'Tariffs 2023'!L19)&lt;=('Tariffs 2023'!M19+'Tariffs 2023'!L19),(($C$5-'Tariffs 2023'!L19)*'Tariffs 2023'!X19/100),(('Tariffs 2023'!M19)*'Tariffs 2023'!X19/100))),0)</f>
        <v>48.833454545454536</v>
      </c>
      <c r="G25" s="286">
        <f>IF(AND('Tariffs 2023'!M19&gt;0,'Tariffs 2023'!N19&gt;0),IF($C$5&lt;('Tariffs 2023'!L19+'Tariffs 2023'!M19),0,IF(($C$5-'Tariffs 2023'!L19+'Tariffs 2023'!M19)&lt;=('Tariffs 2023'!L19+'Tariffs 2023'!M19+'Tariffs 2023'!N19),(($C$5-('Tariffs 2023'!L19+'Tariffs 2023'!M19))*'Tariffs 2023'!Y19/100),('Tariffs 2023'!N19*'Tariffs 2023'!Y19/100))),0)</f>
        <v>0</v>
      </c>
      <c r="H25" s="286">
        <f>IF(AND('Tariffs 2023'!N19&gt;0,'Tariffs 2023'!O19&gt;0),IF($C$5&lt;('Tariffs 2023'!L19+'Tariffs 2023'!M19+'Tariffs 2023'!N19),0,IF(($C$5-'Tariffs 2023'!L19+'Tariffs 2023'!M19+'Tariffs 2023'!N19)&lt;=('Tariffs 2023'!L19+'Tariffs 2023'!M19+'Tariffs 2023'!N19+'Tariffs 2023'!O19),(($C$5-('Tariffs 2023'!L19+'Tariffs 2023'!M19+'Tariffs 2023'!N19))*'Tariffs 2023'!Z19/100),('Tariffs 2023'!O19*'Tariffs 2023'!Z19/100))),0)</f>
        <v>0</v>
      </c>
      <c r="I25" s="286">
        <f>IF(AND('Tariffs 2023'!O19&gt;0,'Tariffs 2023'!P19&gt;0),IF($C$5&lt;('Tariffs 2023'!L19+'Tariffs 2023'!M19+'Tariffs 2023'!N19+'Tariffs 2023'!O19),0,IF(($C$5-'Tariffs 2023'!L19+'Tariffs 2023'!M19+'Tariffs 2023'!N19+'Tariffs 2023'!O19)&lt;=('Tariffs 2023'!L19+'Tariffs 2023'!M19+'Tariffs 2023'!N19+'Tariffs 2023'!O19+'Tariffs 2023'!P19),(($C$5-('Tariffs 2023'!L19+'Tariffs 2023'!M19+'Tariffs 2023'!N19+'Tariffs 2023'!O19))*'Tariffs 2023'!AA19/100),('Tariffs 2023'!P19*'Tariffs 2023'!AA19/100))),0)</f>
        <v>0</v>
      </c>
      <c r="J25" s="286">
        <f>IF(AND('Tariffs 2023'!P19&gt;0,'Tariffs 2023'!O19&gt;0),IF(($C$5&lt;SUM('Tariffs 2023'!L19:P19)),(0),($C$5-SUM('Tariffs 2023'!L19:P19))*'Tariffs 2023'!AB19/100),IF(AND('Tariffs 2023'!O19&gt;0,'Tariffs 2023'!P19=""),IF(($C$5&lt; SUM('Tariffs 2023'!L19:O19)),(0),($C$5-SUM('Tariffs 2023'!L19:O19))*'Tariffs 2023'!AA19/100),IF(AND('Tariffs 2023'!N19&gt;0,'Tariffs 2023'!O19=""),IF(($C$5&lt; SUM('Tariffs 2023'!L19:N19)),(0),($C$5-SUM('Tariffs 2023'!L19:N19))*'Tariffs 2023'!Z19/100),IF(AND('Tariffs 2023'!M19&gt;0,'Tariffs 2023'!N19=""),IF(($C$5&lt;'Tariffs 2023'!M19+'Tariffs 2023'!L19),(0),(($C$5-('Tariffs 2023'!M19+'Tariffs 2023'!L19))*'Tariffs 2023'!Y19/100)),IF(AND('Tariffs 2023'!L19&gt;0,'Tariffs 2023'!M19=""&gt;0),IF(($C$5&lt;'Tariffs 2023'!L19),(0),($C$5-'Tariffs 2023'!L19)*'Tariffs 2023'!X19/100),0)))))</f>
        <v>20.555818181818182</v>
      </c>
      <c r="K25" s="286">
        <f t="shared" si="0"/>
        <v>142.84127272727272</v>
      </c>
      <c r="L25" s="286">
        <f t="shared" si="6"/>
        <v>643.20763636363631</v>
      </c>
      <c r="M25" s="309">
        <f t="shared" si="7"/>
        <v>857.04763636363634</v>
      </c>
      <c r="N25" s="287">
        <f t="shared" si="8"/>
        <v>942.75240000000008</v>
      </c>
      <c r="O25" s="285">
        <f>'Tariffs 2023'!AT19</f>
        <v>0</v>
      </c>
      <c r="P25" s="285">
        <f>'Tariffs 2023'!AU19</f>
        <v>0</v>
      </c>
      <c r="Q25" s="285">
        <f>'Tariffs 2023'!AV19</f>
        <v>0</v>
      </c>
      <c r="R25" s="285">
        <f>'Tariffs 2023'!AW19</f>
        <v>0</v>
      </c>
      <c r="S25" s="288" t="str">
        <f t="shared" si="22"/>
        <v>No discount</v>
      </c>
      <c r="T25" s="288" t="str">
        <f t="shared" si="2"/>
        <v>Exclusive</v>
      </c>
      <c r="U25" s="314">
        <f t="shared" si="3"/>
        <v>857.04763636363634</v>
      </c>
      <c r="V25" s="314">
        <f t="shared" si="4"/>
        <v>857.04763636363634</v>
      </c>
      <c r="W25" s="322">
        <f t="shared" si="5"/>
        <v>942.75240000000008</v>
      </c>
      <c r="X25" s="322">
        <f t="shared" si="5"/>
        <v>942.75240000000008</v>
      </c>
      <c r="Y25" s="289">
        <f>'Tariffs 2023'!BF19</f>
        <v>0</v>
      </c>
      <c r="Z25" s="289" t="str">
        <f>'Tariffs 2023'!BG19</f>
        <v>n</v>
      </c>
      <c r="AA25" s="290" t="s">
        <v>288</v>
      </c>
      <c r="AB25" s="413"/>
      <c r="AC25" s="413"/>
      <c r="AD25" s="413"/>
      <c r="AE25" s="413"/>
      <c r="AF25" s="413"/>
      <c r="AG25" s="413"/>
      <c r="AH25" s="413"/>
      <c r="AI25" s="413"/>
      <c r="AJ25" s="413"/>
      <c r="AK25" s="413"/>
      <c r="AL25" s="413"/>
      <c r="AM25" s="413"/>
      <c r="AN25" s="413"/>
    </row>
    <row r="26" spans="1:40" ht="25" customHeight="1" x14ac:dyDescent="0.15">
      <c r="A26" s="255" t="str">
        <f>'Tariffs 2023'!F20</f>
        <v>EnergyAustralia</v>
      </c>
      <c r="B26" s="253" t="str">
        <f>'Tariffs 2023'!D20</f>
        <v>AGN Albury</v>
      </c>
      <c r="C26" s="253" t="str">
        <f>'Tariffs 2023'!G20</f>
        <v>Flexi Plan</v>
      </c>
      <c r="D26" s="256">
        <f>60*'Tariffs 2023'!H20/100</f>
        <v>53.7</v>
      </c>
      <c r="E26" s="256">
        <f>IF('Tariffs 2023'!K20="",$C$5*'Tariffs 2023'!W20/100,IF($C$5&gt;='Tariffs 2023'!L20,('Tariffs 2023'!L20*'Tariffs 2023'!W20/100),($C$5*'Tariffs 2023'!W20/100)))</f>
        <v>58.436727272727268</v>
      </c>
      <c r="F26" s="256">
        <f>IF(AND('Tariffs 2023'!L20&gt;0,'Tariffs 2023'!M20&gt;0),IF($C$5&lt;'Tariffs 2023'!L20,0,IF(($C$5-'Tariffs 2023'!L20)&lt;=('Tariffs 2023'!M20+'Tariffs 2023'!L20),(($C$5-'Tariffs 2023'!L20)*'Tariffs 2023'!X20/100),(('Tariffs 2023'!M20)*'Tariffs 2023'!X20/100))),0)</f>
        <v>76.677090909090907</v>
      </c>
      <c r="G26" s="256">
        <f>IF(AND('Tariffs 2023'!M20&gt;0,'Tariffs 2023'!N20&gt;0),IF($C$5&lt;('Tariffs 2023'!L20+'Tariffs 2023'!M20),0,IF(($C$5-'Tariffs 2023'!L20+'Tariffs 2023'!M20)&lt;=('Tariffs 2023'!L20+'Tariffs 2023'!M20+'Tariffs 2023'!N20),(($C$5-('Tariffs 2023'!L20+'Tariffs 2023'!M20))*'Tariffs 2023'!Y20/100),('Tariffs 2023'!N20*'Tariffs 2023'!Y20/100))),0)</f>
        <v>0</v>
      </c>
      <c r="H26" s="256">
        <f>IF(AND('Tariffs 2023'!N20&gt;0,'Tariffs 2023'!O20&gt;0),IF($C$5&lt;('Tariffs 2023'!L20+'Tariffs 2023'!M20+'Tariffs 2023'!N20),0,IF(($C$5-'Tariffs 2023'!L20+'Tariffs 2023'!M20+'Tariffs 2023'!N20)&lt;=('Tariffs 2023'!L20+'Tariffs 2023'!M20+'Tariffs 2023'!N20+'Tariffs 2023'!O20),(($C$5-('Tariffs 2023'!L20+'Tariffs 2023'!M20+'Tariffs 2023'!N20))*'Tariffs 2023'!Z20/100),('Tariffs 2023'!O20*'Tariffs 2023'!Z20/100))),0)</f>
        <v>0</v>
      </c>
      <c r="I26" s="256">
        <f>IF(AND('Tariffs 2023'!O20&gt;0,'Tariffs 2023'!P20&gt;0),IF($C$5&lt;('Tariffs 2023'!L20+'Tariffs 2023'!M20+'Tariffs 2023'!N20+'Tariffs 2023'!O20),0,IF(($C$5-'Tariffs 2023'!L20+'Tariffs 2023'!M20+'Tariffs 2023'!N20+'Tariffs 2023'!O20)&lt;=('Tariffs 2023'!L20+'Tariffs 2023'!M20+'Tariffs 2023'!N20+'Tariffs 2023'!O20+'Tariffs 2023'!P20),(($C$5-('Tariffs 2023'!L20+'Tariffs 2023'!M20+'Tariffs 2023'!N20+'Tariffs 2023'!O20))*'Tariffs 2023'!AA20/100),('Tariffs 2023'!P20*'Tariffs 2023'!AA20/100))),0)</f>
        <v>0</v>
      </c>
      <c r="J26" s="256">
        <f>IF(AND('Tariffs 2023'!P20&gt;0,'Tariffs 2023'!O20&gt;0),IF(($C$5&lt;SUM('Tariffs 2023'!L20:P20)),(0),($C$5-SUM('Tariffs 2023'!L20:P20))*'Tariffs 2023'!AB20/100),IF(AND('Tariffs 2023'!O20&gt;0,'Tariffs 2023'!P20=""),IF(($C$5&lt; SUM('Tariffs 2023'!L20:O20)),(0),($C$5-SUM('Tariffs 2023'!L20:O20))*'Tariffs 2023'!AA20/100),IF(AND('Tariffs 2023'!N20&gt;0,'Tariffs 2023'!O20=""),IF(($C$5&lt; SUM('Tariffs 2023'!L20:N20)),(0),($C$5-SUM('Tariffs 2023'!L20:N20))*'Tariffs 2023'!Z20/100),IF(AND('Tariffs 2023'!M20&gt;0,'Tariffs 2023'!N20=""),IF(($C$5&lt;'Tariffs 2023'!M20+'Tariffs 2023'!L20),(0),(($C$5-('Tariffs 2023'!M20+'Tariffs 2023'!L20))*'Tariffs 2023'!Y20/100)),IF(AND('Tariffs 2023'!L20&gt;0,'Tariffs 2023'!M20=""&gt;0),IF(($C$5&lt;'Tariffs 2023'!L20),(0),($C$5-'Tariffs 2023'!L20)*'Tariffs 2023'!X20/100),0)))))</f>
        <v>31.828363636363633</v>
      </c>
      <c r="K26" s="256">
        <f t="shared" si="0"/>
        <v>220.64218181818183</v>
      </c>
      <c r="L26" s="256">
        <f t="shared" si="6"/>
        <v>1001.6530909090909</v>
      </c>
      <c r="M26" s="308">
        <f t="shared" si="7"/>
        <v>1323.853090909091</v>
      </c>
      <c r="N26" s="257">
        <f t="shared" si="8"/>
        <v>1456.2384000000002</v>
      </c>
      <c r="O26" s="253">
        <f>'Tariffs 2023'!AT20</f>
        <v>8</v>
      </c>
      <c r="P26" s="253">
        <f>'Tariffs 2023'!AU20</f>
        <v>0</v>
      </c>
      <c r="Q26" s="253">
        <f>'Tariffs 2023'!AV20</f>
        <v>0</v>
      </c>
      <c r="R26" s="253">
        <f>'Tariffs 2023'!AW20</f>
        <v>0</v>
      </c>
      <c r="S26" s="258" t="str">
        <f t="shared" si="22"/>
        <v>Guaranteed off bill</v>
      </c>
      <c r="T26" s="258" t="str">
        <f t="shared" si="2"/>
        <v>Exclusive</v>
      </c>
      <c r="U26" s="313">
        <f t="shared" si="3"/>
        <v>1217.9448436363637</v>
      </c>
      <c r="V26" s="313">
        <f t="shared" si="4"/>
        <v>1217.9448436363637</v>
      </c>
      <c r="W26" s="321">
        <f t="shared" si="5"/>
        <v>1339.7393280000001</v>
      </c>
      <c r="X26" s="321">
        <f t="shared" si="5"/>
        <v>1339.7393280000001</v>
      </c>
      <c r="Y26" s="259">
        <f>'Tariffs 2023'!BF20</f>
        <v>0</v>
      </c>
      <c r="Z26" s="268" t="str">
        <f>'Tariffs 2023'!BG20</f>
        <v>n</v>
      </c>
      <c r="AA26" s="260" t="s">
        <v>288</v>
      </c>
      <c r="AB26" s="413"/>
      <c r="AC26" s="413"/>
      <c r="AD26" s="413"/>
      <c r="AE26" s="413"/>
      <c r="AF26" s="413"/>
      <c r="AG26" s="413"/>
      <c r="AH26" s="413"/>
      <c r="AI26" s="413"/>
      <c r="AJ26" s="413"/>
      <c r="AK26" s="413"/>
      <c r="AL26" s="413"/>
      <c r="AM26" s="413"/>
      <c r="AN26" s="413"/>
    </row>
    <row r="27" spans="1:40" ht="25" customHeight="1" x14ac:dyDescent="0.15">
      <c r="A27" s="253" t="str">
        <f>'Tariffs 2023'!F21</f>
        <v>Origin Energy</v>
      </c>
      <c r="B27" s="253" t="str">
        <f>'Tariffs 2023'!D21</f>
        <v>AGN Albury</v>
      </c>
      <c r="C27" s="253" t="str">
        <f>'Tariffs 2023'!G21</f>
        <v>Go Variable</v>
      </c>
      <c r="D27" s="256">
        <f>60*'Tariffs 2023'!H21/100</f>
        <v>38.127272727272732</v>
      </c>
      <c r="E27" s="256">
        <f>IF('Tariffs 2023'!K21="",$C$5*'Tariffs 2023'!W21/100,IF($C$5&gt;='Tariffs 2023'!L21,('Tariffs 2023'!L21*'Tariffs 2023'!W21/100),($C$5*'Tariffs 2023'!W21/100)))</f>
        <v>47.078181818181811</v>
      </c>
      <c r="F27" s="256">
        <f>IF(AND('Tariffs 2023'!L21&gt;0,'Tariffs 2023'!M21&gt;0),IF($C$5&lt;'Tariffs 2023'!L21,0,IF(($C$5-'Tariffs 2023'!L21)&lt;=('Tariffs 2023'!M21+'Tariffs 2023'!L21),(($C$5-'Tariffs 2023'!L21)*'Tariffs 2023'!X21/100),(('Tariffs 2023'!M21)*'Tariffs 2023'!X21/100))),0)</f>
        <v>0</v>
      </c>
      <c r="G27" s="256">
        <f>IF(AND('Tariffs 2023'!M21&gt;0,'Tariffs 2023'!N21&gt;0),IF($C$5&lt;('Tariffs 2023'!L21+'Tariffs 2023'!M21),0,IF(($C$5-'Tariffs 2023'!L21+'Tariffs 2023'!M21)&lt;=('Tariffs 2023'!L21+'Tariffs 2023'!M21+'Tariffs 2023'!N21),(($C$5-('Tariffs 2023'!L21+'Tariffs 2023'!M21))*'Tariffs 2023'!Y21/100),('Tariffs 2023'!N21*'Tariffs 2023'!Y21/100))),0)</f>
        <v>0</v>
      </c>
      <c r="H27" s="256">
        <f>IF(AND('Tariffs 2023'!N21&gt;0,'Tariffs 2023'!O21&gt;0),IF($C$5&lt;('Tariffs 2023'!L21+'Tariffs 2023'!M21+'Tariffs 2023'!N21),0,IF(($C$5-'Tariffs 2023'!L21+'Tariffs 2023'!M21+'Tariffs 2023'!N21)&lt;=('Tariffs 2023'!L21+'Tariffs 2023'!M21+'Tariffs 2023'!N21+'Tariffs 2023'!O21),(($C$5-('Tariffs 2023'!L21+'Tariffs 2023'!M21+'Tariffs 2023'!N21))*'Tariffs 2023'!Z21/100),('Tariffs 2023'!O21*'Tariffs 2023'!Z21/100))),0)</f>
        <v>0</v>
      </c>
      <c r="I27" s="256">
        <f>IF(AND('Tariffs 2023'!O21&gt;0,'Tariffs 2023'!P21&gt;0),IF($C$5&lt;('Tariffs 2023'!L21+'Tariffs 2023'!M21+'Tariffs 2023'!N21+'Tariffs 2023'!O21),0,IF(($C$5-'Tariffs 2023'!L21+'Tariffs 2023'!M21+'Tariffs 2023'!N21+'Tariffs 2023'!O21)&lt;=('Tariffs 2023'!L21+'Tariffs 2023'!M21+'Tariffs 2023'!N21+'Tariffs 2023'!O21+'Tariffs 2023'!P21),(($C$5-('Tariffs 2023'!L21+'Tariffs 2023'!M21+'Tariffs 2023'!N21+'Tariffs 2023'!O21))*'Tariffs 2023'!AA21/100),('Tariffs 2023'!P21*'Tariffs 2023'!AA21/100))),0)</f>
        <v>0</v>
      </c>
      <c r="J27" s="256">
        <f>IF(AND('Tariffs 2023'!P21&gt;0,'Tariffs 2023'!O21&gt;0),IF(($C$5&lt;SUM('Tariffs 2023'!L21:P21)),(0),($C$5-SUM('Tariffs 2023'!L21:P21))*'Tariffs 2023'!AB21/100),IF(AND('Tariffs 2023'!O21&gt;0,'Tariffs 2023'!P21=""),IF(($C$5&lt; SUM('Tariffs 2023'!L21:O21)),(0),($C$5-SUM('Tariffs 2023'!L21:O21))*'Tariffs 2023'!AA21/100),IF(AND('Tariffs 2023'!N21&gt;0,'Tariffs 2023'!O21=""),IF(($C$5&lt; SUM('Tariffs 2023'!L21:N21)),(0),($C$5-SUM('Tariffs 2023'!L21:N21))*'Tariffs 2023'!Z21/100),IF(AND('Tariffs 2023'!M21&gt;0,'Tariffs 2023'!N21=""),IF(($C$5&lt;'Tariffs 2023'!M21+'Tariffs 2023'!L21),(0),(($C$5-('Tariffs 2023'!M21+'Tariffs 2023'!L21))*'Tariffs 2023'!Y21/100)),IF(AND('Tariffs 2023'!L21&gt;0,'Tariffs 2023'!M21=""&gt;0),IF(($C$5&lt;'Tariffs 2023'!L21),(0),($C$5-'Tariffs 2023'!L21)*'Tariffs 2023'!X21/100),0)))))</f>
        <v>59.32836363636364</v>
      </c>
      <c r="K27" s="256">
        <f t="shared" si="0"/>
        <v>144.53381818181819</v>
      </c>
      <c r="L27" s="256">
        <f t="shared" si="6"/>
        <v>638.43927272727274</v>
      </c>
      <c r="M27" s="308">
        <f t="shared" si="7"/>
        <v>867.20290909090909</v>
      </c>
      <c r="N27" s="257">
        <f t="shared" si="8"/>
        <v>953.92320000000007</v>
      </c>
      <c r="O27" s="253">
        <f>'Tariffs 2023'!AT21</f>
        <v>0</v>
      </c>
      <c r="P27" s="253">
        <f>'Tariffs 2023'!AU21</f>
        <v>0</v>
      </c>
      <c r="Q27" s="253">
        <f>'Tariffs 2023'!AV21</f>
        <v>0</v>
      </c>
      <c r="R27" s="253">
        <f>'Tariffs 2023'!AW21</f>
        <v>0</v>
      </c>
      <c r="S27" s="397" t="str">
        <f t="shared" si="22"/>
        <v>No discount</v>
      </c>
      <c r="T27" s="397" t="str">
        <f t="shared" si="2"/>
        <v>Inclusive</v>
      </c>
      <c r="U27" s="313">
        <f t="shared" si="3"/>
        <v>867.20290909090909</v>
      </c>
      <c r="V27" s="313">
        <f t="shared" si="4"/>
        <v>867.20290909090909</v>
      </c>
      <c r="W27" s="321">
        <f t="shared" ref="W27:X43" si="24">U27*1.1</f>
        <v>953.92320000000007</v>
      </c>
      <c r="X27" s="321">
        <f t="shared" si="24"/>
        <v>953.92320000000007</v>
      </c>
      <c r="Y27" s="259">
        <f>'Tariffs 2023'!BF21</f>
        <v>0</v>
      </c>
      <c r="Z27" s="259" t="str">
        <f>'Tariffs 2023'!BG21</f>
        <v>n</v>
      </c>
      <c r="AA27" s="259" t="s">
        <v>288</v>
      </c>
      <c r="AB27" s="413"/>
      <c r="AC27" s="413"/>
      <c r="AD27" s="413"/>
      <c r="AE27" s="413"/>
      <c r="AF27" s="413"/>
      <c r="AG27" s="413"/>
      <c r="AH27" s="413"/>
      <c r="AI27" s="413"/>
      <c r="AJ27" s="413"/>
      <c r="AK27" s="413"/>
      <c r="AL27" s="413"/>
      <c r="AM27" s="413"/>
      <c r="AN27" s="413"/>
    </row>
    <row r="28" spans="1:40" ht="25" customHeight="1" thickBot="1" x14ac:dyDescent="0.2">
      <c r="A28" s="292" t="str">
        <f>'Tariffs 2023'!F22</f>
        <v>Red Energy</v>
      </c>
      <c r="B28" s="292" t="str">
        <f>'Tariffs 2023'!D22</f>
        <v>AGN Albury</v>
      </c>
      <c r="C28" s="292" t="str">
        <f>'Tariffs 2023'!G22</f>
        <v>Living Energy Saver</v>
      </c>
      <c r="D28" s="293">
        <f>60*'Tariffs 2023'!H22/100</f>
        <v>40.79999999999999</v>
      </c>
      <c r="E28" s="293">
        <f>IF('Tariffs 2023'!K22="",$C$5*'Tariffs 2023'!W22/100,IF($C$5&gt;='Tariffs 2023'!L22,('Tariffs 2023'!L22*'Tariffs 2023'!W22/100),($C$5*'Tariffs 2023'!W22/100)))</f>
        <v>38.708727272727266</v>
      </c>
      <c r="F28" s="293">
        <f>IF(AND('Tariffs 2023'!L22&gt;0,'Tariffs 2023'!M22&gt;0),IF($C$5&lt;'Tariffs 2023'!L22,0,IF(($C$5-'Tariffs 2023'!L22)&lt;=('Tariffs 2023'!M22+'Tariffs 2023'!L22),(($C$5-'Tariffs 2023'!L22)*'Tariffs 2023'!X22/100),(('Tariffs 2023'!M22)*'Tariffs 2023'!X22/100))),0)</f>
        <v>49.904363636363634</v>
      </c>
      <c r="G28" s="293">
        <f>IF(AND('Tariffs 2023'!M22&gt;0,'Tariffs 2023'!N22&gt;0),IF($C$5&lt;('Tariffs 2023'!L22+'Tariffs 2023'!M22),0,IF(($C$5-'Tariffs 2023'!L22+'Tariffs 2023'!M22)&lt;=('Tariffs 2023'!L22+'Tariffs 2023'!M22+'Tariffs 2023'!N22),(($C$5-('Tariffs 2023'!L22+'Tariffs 2023'!M22))*'Tariffs 2023'!Y22/100),('Tariffs 2023'!N22*'Tariffs 2023'!Y22/100))),0)</f>
        <v>0</v>
      </c>
      <c r="H28" s="293">
        <f>IF(AND('Tariffs 2023'!N22&gt;0,'Tariffs 2023'!O22&gt;0),IF($C$5&lt;('Tariffs 2023'!L22+'Tariffs 2023'!M22+'Tariffs 2023'!N22),0,IF(($C$5-'Tariffs 2023'!L22+'Tariffs 2023'!M22+'Tariffs 2023'!N22)&lt;=('Tariffs 2023'!L22+'Tariffs 2023'!M22+'Tariffs 2023'!N22+'Tariffs 2023'!O22),(($C$5-('Tariffs 2023'!L22+'Tariffs 2023'!M22+'Tariffs 2023'!N22))*'Tariffs 2023'!Z22/100),('Tariffs 2023'!O22*'Tariffs 2023'!Z22/100))),0)</f>
        <v>0</v>
      </c>
      <c r="I28" s="293">
        <f>IF(AND('Tariffs 2023'!O22&gt;0,'Tariffs 2023'!P22&gt;0),IF($C$5&lt;('Tariffs 2023'!L22+'Tariffs 2023'!M22+'Tariffs 2023'!N22+'Tariffs 2023'!O22),0,IF(($C$5-'Tariffs 2023'!L22+'Tariffs 2023'!M22+'Tariffs 2023'!N22+'Tariffs 2023'!O22)&lt;=('Tariffs 2023'!L22+'Tariffs 2023'!M22+'Tariffs 2023'!N22+'Tariffs 2023'!O22+'Tariffs 2023'!P22),(($C$5-('Tariffs 2023'!L22+'Tariffs 2023'!M22+'Tariffs 2023'!N22+'Tariffs 2023'!O22))*'Tariffs 2023'!AA22/100),('Tariffs 2023'!P22*'Tariffs 2023'!AA22/100))),0)</f>
        <v>0</v>
      </c>
      <c r="J28" s="293">
        <f>IF(AND('Tariffs 2023'!P22&gt;0,'Tariffs 2023'!O22&gt;0),IF(($C$5&lt;SUM('Tariffs 2023'!L22:P22)),(0),($C$5-SUM('Tariffs 2023'!L22:P22))*'Tariffs 2023'!AB22/100),IF(AND('Tariffs 2023'!O22&gt;0,'Tariffs 2023'!P22=""),IF(($C$5&lt; SUM('Tariffs 2023'!L22:O22)),(0),($C$5-SUM('Tariffs 2023'!L22:O22))*'Tariffs 2023'!AA22/100),IF(AND('Tariffs 2023'!N22&gt;0,'Tariffs 2023'!O22=""),IF(($C$5&lt; SUM('Tariffs 2023'!L22:N22)),(0),($C$5-SUM('Tariffs 2023'!L22:N22))*'Tariffs 2023'!Z22/100),IF(AND('Tariffs 2023'!M22&gt;0,'Tariffs 2023'!N22=""),IF(($C$5&lt;'Tariffs 2023'!M22+'Tariffs 2023'!L22),(0),(($C$5-('Tariffs 2023'!M22+'Tariffs 2023'!L22))*'Tariffs 2023'!Y22/100)),IF(AND('Tariffs 2023'!L22&gt;0,'Tariffs 2023'!M22=""&gt;0),IF(($C$5&lt;'Tariffs 2023'!L22),(0),($C$5-'Tariffs 2023'!L22)*'Tariffs 2023'!X22/100),0)))))</f>
        <v>20.650545454545455</v>
      </c>
      <c r="K28" s="293">
        <f t="shared" ref="K28" si="25">SUM(D28:J28)</f>
        <v>150.06363636363636</v>
      </c>
      <c r="L28" s="293">
        <f t="shared" ref="L28" si="26">(K28*6)-(D28*6)</f>
        <v>655.58181818181822</v>
      </c>
      <c r="M28" s="310">
        <f t="shared" ref="M28" si="27">K28*6</f>
        <v>900.38181818181818</v>
      </c>
      <c r="N28" s="294">
        <f t="shared" ref="N28" si="28">M28*1.1</f>
        <v>990.42000000000007</v>
      </c>
      <c r="O28" s="292">
        <f>'Tariffs 2023'!AT22</f>
        <v>0</v>
      </c>
      <c r="P28" s="292">
        <f>'Tariffs 2023'!AU22</f>
        <v>0</v>
      </c>
      <c r="Q28" s="292">
        <f>'Tariffs 2023'!AV22</f>
        <v>0</v>
      </c>
      <c r="R28" s="292">
        <f>'Tariffs 2023'!AW22</f>
        <v>0</v>
      </c>
      <c r="S28" s="398" t="str">
        <f t="shared" ref="S28" si="29">IF(SUM(O28:R28)=0,"No discount",IF(O28&gt;0,"Guaranteed off bill",IF(P28&gt;0,"Guaranteed off usage",IF(Q28&gt;0,"Pay-on-time off bill","Pay-on-time off usage"))))</f>
        <v>No discount</v>
      </c>
      <c r="T28" s="398" t="str">
        <f t="shared" ref="T28" si="30">IF(OR(A28="Origin Energy",A28="Red Energy",A28="Powershop"),"Inclusive","Exclusive")</f>
        <v>Inclusive</v>
      </c>
      <c r="U28" s="315">
        <f t="shared" ref="U28" si="31">IF(AND(S28="Guaranteed off bill",T28="Inclusive"),((M28*1.1)-((M28*1.1)*O28/100))/1.1,IF(AND(S28="Guaranteed off usage",T28="Inclusive"),((M28*1.1)-((L28*1.1)*P28/100))/1.1,IF(AND(S28="Guaranteed off bill",T28="Exclusive"),M28-(M28*O28/100),IF(AND(S28="Guaranteed off usage",T28="Exclusive"),M28-(L28*P28/100),IF(T28="Inclusive",((M28*1.1))/1.1,M28)))))</f>
        <v>900.38181818181818</v>
      </c>
      <c r="V28" s="315">
        <f t="shared" ref="V28" si="32">IF(AND(S28="Pay-on-time off bill",T28="Inclusive"),((U28*1.1)-((U28*1.1)*Q28/100))/1.1,IF(AND(S28="Pay-on-time off usage",T28="Inclusive"),((U28*1.1)-((L28*1.1)*R28/100))/1.1,IF(AND(S28="Pay-on-time off bill",T28="Exclusive"),U28-(U28*Q28/100),IF(AND(S28="Pay-on-time off usage",T28="Exclusive"),U28-(L28*R28/100),IF(T28="Inclusive",((U28*1.1))/1.1,U28)))))</f>
        <v>900.38181818181818</v>
      </c>
      <c r="W28" s="323">
        <f t="shared" ref="W28" si="33">U28*1.1</f>
        <v>990.42000000000007</v>
      </c>
      <c r="X28" s="323">
        <f t="shared" ref="X28" si="34">V28*1.1</f>
        <v>990.42000000000007</v>
      </c>
      <c r="Y28" s="296">
        <f>'Tariffs 2023'!BF22</f>
        <v>0</v>
      </c>
      <c r="Z28" s="296" t="str">
        <f>'Tariffs 2023'!BG22</f>
        <v>n</v>
      </c>
      <c r="AA28" s="296" t="s">
        <v>288</v>
      </c>
      <c r="AB28" s="413"/>
      <c r="AC28" s="413"/>
      <c r="AD28" s="413"/>
      <c r="AE28" s="413"/>
      <c r="AF28" s="413"/>
      <c r="AG28" s="413"/>
      <c r="AH28" s="413"/>
      <c r="AI28" s="413"/>
      <c r="AJ28" s="413"/>
      <c r="AK28" s="413"/>
      <c r="AL28" s="413"/>
      <c r="AM28" s="413"/>
      <c r="AN28" s="413"/>
    </row>
    <row r="29" spans="1:40" ht="25" customHeight="1" thickTop="1" x14ac:dyDescent="0.15">
      <c r="A29" s="255" t="str">
        <f>'Tariffs 2023'!F23</f>
        <v>AGL</v>
      </c>
      <c r="B29" s="253" t="str">
        <f>'Tariffs 2023'!D23</f>
        <v>AGN Murray Valley</v>
      </c>
      <c r="C29" s="253" t="str">
        <f>'Tariffs 2023'!G23</f>
        <v>Value Saver</v>
      </c>
      <c r="D29" s="256">
        <f>60*'Tariffs 2023'!H23/100</f>
        <v>40.816363636363633</v>
      </c>
      <c r="E29" s="256">
        <f>IF('Tariffs 2023'!K23="",$C$5*'Tariffs 2023'!W23/100,IF($C$5&gt;='Tariffs 2023'!L23,('Tariffs 2023'!L23*'Tariffs 2023'!W23/100),($C$5*'Tariffs 2023'!W23/100)))</f>
        <v>59.482909090909082</v>
      </c>
      <c r="F29" s="256">
        <f>IF(AND('Tariffs 2023'!L23&gt;0,'Tariffs 2023'!M23&gt;0),IF($C$5&lt;'Tariffs 2023'!L23,0,IF(($C$5-'Tariffs 2023'!L23)&lt;=('Tariffs 2023'!M23+'Tariffs 2023'!L23),(($C$5-'Tariffs 2023'!L23)*'Tariffs 2023'!X23/100),(('Tariffs 2023'!M23)*'Tariffs 2023'!X23/100))),0)</f>
        <v>77.533818181818162</v>
      </c>
      <c r="G29" s="256">
        <f>IF(AND('Tariffs 2023'!M23&gt;0,'Tariffs 2023'!N23&gt;0),IF($C$5&lt;('Tariffs 2023'!L23+'Tariffs 2023'!M23),0,IF(($C$5-'Tariffs 2023'!L23+'Tariffs 2023'!M23)&lt;=('Tariffs 2023'!L23+'Tariffs 2023'!M23+'Tariffs 2023'!N23),(($C$5-('Tariffs 2023'!L23+'Tariffs 2023'!M23))*'Tariffs 2023'!Y23/100),('Tariffs 2023'!N23*'Tariffs 2023'!Y23/100))),0)</f>
        <v>0</v>
      </c>
      <c r="H29" s="256">
        <f>IF(AND('Tariffs 2023'!N23&gt;0,'Tariffs 2023'!O23&gt;0),IF($C$5&lt;('Tariffs 2023'!L23+'Tariffs 2023'!M23+'Tariffs 2023'!N23),0,IF(($C$5-'Tariffs 2023'!L23+'Tariffs 2023'!M23+'Tariffs 2023'!N23)&lt;=('Tariffs 2023'!L23+'Tariffs 2023'!M23+'Tariffs 2023'!N23+'Tariffs 2023'!O23),(($C$5-('Tariffs 2023'!L23+'Tariffs 2023'!M23+'Tariffs 2023'!N23))*'Tariffs 2023'!Z23/100),('Tariffs 2023'!O23*'Tariffs 2023'!Z23/100))),0)</f>
        <v>0</v>
      </c>
      <c r="I29" s="256">
        <f>IF(AND('Tariffs 2023'!O23&gt;0,'Tariffs 2023'!P23&gt;0),IF($C$5&lt;('Tariffs 2023'!L23+'Tariffs 2023'!M23+'Tariffs 2023'!N23+'Tariffs 2023'!O23),0,IF(($C$5-'Tariffs 2023'!L23+'Tariffs 2023'!M23+'Tariffs 2023'!N23+'Tariffs 2023'!O23)&lt;=('Tariffs 2023'!L23+'Tariffs 2023'!M23+'Tariffs 2023'!N23+'Tariffs 2023'!O23+'Tariffs 2023'!P23),(($C$5-('Tariffs 2023'!L23+'Tariffs 2023'!M23+'Tariffs 2023'!N23+'Tariffs 2023'!O23))*'Tariffs 2023'!AA23/100),('Tariffs 2023'!P23*'Tariffs 2023'!AA23/100))),0)</f>
        <v>0</v>
      </c>
      <c r="J29" s="256">
        <f>IF(AND('Tariffs 2023'!P23&gt;0,'Tariffs 2023'!O23&gt;0),IF(($C$5&lt;SUM('Tariffs 2023'!L23:P23)),(0),($C$5-SUM('Tariffs 2023'!L23:P23))*'Tariffs 2023'!AB23/100),IF(AND('Tariffs 2023'!O23&gt;0,'Tariffs 2023'!P23=""),IF(($C$5&lt; SUM('Tariffs 2023'!L23:O23)),(0),($C$5-SUM('Tariffs 2023'!L23:O23))*'Tariffs 2023'!AA23/100),IF(AND('Tariffs 2023'!N23&gt;0,'Tariffs 2023'!O23=""),IF(($C$5&lt; SUM('Tariffs 2023'!L23:N23)),(0),($C$5-SUM('Tariffs 2023'!L23:N23))*'Tariffs 2023'!Z23/100),IF(AND('Tariffs 2023'!M23&gt;0,'Tariffs 2023'!N23=""),IF(($C$5&lt;'Tariffs 2023'!M23+'Tariffs 2023'!L23),(0),(($C$5-('Tariffs 2023'!M23+'Tariffs 2023'!L23))*'Tariffs 2023'!Y23/100)),IF(AND('Tariffs 2023'!L23&gt;0,'Tariffs 2023'!M23=""&gt;0),IF(($C$5&lt;'Tariffs 2023'!L23),(0),($C$5-'Tariffs 2023'!L23)*'Tariffs 2023'!X23/100),0)))))</f>
        <v>27.376181818181816</v>
      </c>
      <c r="K29" s="256">
        <f t="shared" si="0"/>
        <v>205.20927272727269</v>
      </c>
      <c r="L29" s="256">
        <f t="shared" si="6"/>
        <v>986.35745454545429</v>
      </c>
      <c r="M29" s="308">
        <f t="shared" si="7"/>
        <v>1231.2556363636361</v>
      </c>
      <c r="N29" s="257">
        <f t="shared" si="8"/>
        <v>1354.3811999999998</v>
      </c>
      <c r="O29" s="253">
        <f>'Tariffs 2023'!AT23</f>
        <v>0</v>
      </c>
      <c r="P29" s="253">
        <f>'Tariffs 2023'!AU23</f>
        <v>0</v>
      </c>
      <c r="Q29" s="253">
        <f>'Tariffs 2023'!AV23</f>
        <v>0</v>
      </c>
      <c r="R29" s="253">
        <f>'Tariffs 2023'!AW23</f>
        <v>0</v>
      </c>
      <c r="S29" s="258" t="str">
        <f t="shared" si="22"/>
        <v>No discount</v>
      </c>
      <c r="T29" s="258" t="str">
        <f t="shared" si="2"/>
        <v>Exclusive</v>
      </c>
      <c r="U29" s="313">
        <f t="shared" si="3"/>
        <v>1231.2556363636361</v>
      </c>
      <c r="V29" s="313">
        <f t="shared" si="4"/>
        <v>1231.2556363636361</v>
      </c>
      <c r="W29" s="321">
        <f t="shared" si="24"/>
        <v>1354.3811999999998</v>
      </c>
      <c r="X29" s="321">
        <f t="shared" si="24"/>
        <v>1354.3811999999998</v>
      </c>
      <c r="Y29" s="259">
        <f>'Tariffs 2023'!BF23</f>
        <v>0</v>
      </c>
      <c r="Z29" s="259" t="str">
        <f>'Tariffs 2023'!BG23</f>
        <v>n</v>
      </c>
      <c r="AA29" s="260" t="s">
        <v>288</v>
      </c>
      <c r="AB29" s="413"/>
      <c r="AC29" s="413"/>
      <c r="AD29" s="413"/>
      <c r="AE29" s="413"/>
      <c r="AF29" s="413"/>
      <c r="AG29" s="413"/>
      <c r="AH29" s="413"/>
      <c r="AI29" s="413"/>
      <c r="AJ29" s="413"/>
      <c r="AK29" s="413"/>
      <c r="AL29" s="413"/>
      <c r="AM29" s="413"/>
      <c r="AN29" s="413"/>
    </row>
    <row r="30" spans="1:40" ht="25" customHeight="1" x14ac:dyDescent="0.15">
      <c r="A30" s="255" t="str">
        <f>'Tariffs 2023'!F24</f>
        <v>EnergyAustralia</v>
      </c>
      <c r="B30" s="253" t="str">
        <f>'Tariffs 2023'!D24</f>
        <v>AGN Murray Valley</v>
      </c>
      <c r="C30" s="253" t="str">
        <f>'Tariffs 2023'!G24</f>
        <v>Flexi Plan</v>
      </c>
      <c r="D30" s="256">
        <f>60*'Tariffs 2023'!H24/100</f>
        <v>53.159999999999989</v>
      </c>
      <c r="E30" s="256">
        <f>IF('Tariffs 2023'!K24="",$C$5*'Tariffs 2023'!W24/100,IF($C$5&gt;='Tariffs 2023'!L24,('Tariffs 2023'!L24*'Tariffs 2023'!W24/100),($C$5*'Tariffs 2023'!W24/100)))</f>
        <v>81.751636363636351</v>
      </c>
      <c r="F30" s="256">
        <f>IF(AND('Tariffs 2023'!L24&gt;0,'Tariffs 2023'!M24&gt;0),IF($C$5&lt;'Tariffs 2023'!L24,0,IF(($C$5-'Tariffs 2023'!L24)&lt;=('Tariffs 2023'!M24+'Tariffs 2023'!L24),(($C$5-'Tariffs 2023'!L24)*'Tariffs 2023'!X24/100),(('Tariffs 2023'!M24)*'Tariffs 2023'!X24/100))),0)</f>
        <v>106.87672727272728</v>
      </c>
      <c r="G30" s="256">
        <f>IF(AND('Tariffs 2023'!M24&gt;0,'Tariffs 2023'!N24&gt;0),IF($C$5&lt;('Tariffs 2023'!L24+'Tariffs 2023'!M24),0,IF(($C$5-'Tariffs 2023'!L24+'Tariffs 2023'!M24)&lt;=('Tariffs 2023'!L24+'Tariffs 2023'!M24+'Tariffs 2023'!N24),(($C$5-('Tariffs 2023'!L24+'Tariffs 2023'!M24))*'Tariffs 2023'!Y24/100),('Tariffs 2023'!N24*'Tariffs 2023'!Y24/100))),0)</f>
        <v>0</v>
      </c>
      <c r="H30" s="256">
        <f>IF(AND('Tariffs 2023'!N24&gt;0,'Tariffs 2023'!O24&gt;0),IF($C$5&lt;('Tariffs 2023'!L24+'Tariffs 2023'!M24+'Tariffs 2023'!N24),0,IF(($C$5-'Tariffs 2023'!L24+'Tariffs 2023'!M24+'Tariffs 2023'!N24)&lt;=('Tariffs 2023'!L24+'Tariffs 2023'!M24+'Tariffs 2023'!N24+'Tariffs 2023'!O24),(($C$5-('Tariffs 2023'!L24+'Tariffs 2023'!M24+'Tariffs 2023'!N24))*'Tariffs 2023'!Z24/100),('Tariffs 2023'!O24*'Tariffs 2023'!Z24/100))),0)</f>
        <v>0</v>
      </c>
      <c r="I30" s="256">
        <f>IF(AND('Tariffs 2023'!O24&gt;0,'Tariffs 2023'!P24&gt;0),IF($C$5&lt;('Tariffs 2023'!L24+'Tariffs 2023'!M24+'Tariffs 2023'!N24+'Tariffs 2023'!O24),0,IF(($C$5-'Tariffs 2023'!L24+'Tariffs 2023'!M24+'Tariffs 2023'!N24+'Tariffs 2023'!O24)&lt;=('Tariffs 2023'!L24+'Tariffs 2023'!M24+'Tariffs 2023'!N24+'Tariffs 2023'!O24+'Tariffs 2023'!P24),(($C$5-('Tariffs 2023'!L24+'Tariffs 2023'!M24+'Tariffs 2023'!N24+'Tariffs 2023'!O24))*'Tariffs 2023'!AA24/100),('Tariffs 2023'!P24*'Tariffs 2023'!AA24/100))),0)</f>
        <v>0</v>
      </c>
      <c r="J30" s="256">
        <f>IF(AND('Tariffs 2023'!P24&gt;0,'Tariffs 2023'!O24&gt;0),IF(($C$5&lt;SUM('Tariffs 2023'!L24:P24)),(0),($C$5-SUM('Tariffs 2023'!L24:P24))*'Tariffs 2023'!AB24/100),IF(AND('Tariffs 2023'!O24&gt;0,'Tariffs 2023'!P24=""),IF(($C$5&lt; SUM('Tariffs 2023'!L24:O24)),(0),($C$5-SUM('Tariffs 2023'!L24:O24))*'Tariffs 2023'!AA24/100),IF(AND('Tariffs 2023'!N24&gt;0,'Tariffs 2023'!O24=""),IF(($C$5&lt; SUM('Tariffs 2023'!L24:N24)),(0),($C$5-SUM('Tariffs 2023'!L24:N24))*'Tariffs 2023'!Z24/100),IF(AND('Tariffs 2023'!M24&gt;0,'Tariffs 2023'!N24=""),IF(($C$5&lt;'Tariffs 2023'!M24+'Tariffs 2023'!L24),(0),(($C$5-('Tariffs 2023'!M24+'Tariffs 2023'!L24))*'Tariffs 2023'!Y24/100)),IF(AND('Tariffs 2023'!L24&gt;0,'Tariffs 2023'!M24=""&gt;0),IF(($C$5&lt;'Tariffs 2023'!L24),(0),($C$5-'Tariffs 2023'!L24)*'Tariffs 2023'!X24/100),0)))))</f>
        <v>39.974909090909087</v>
      </c>
      <c r="K30" s="256">
        <f t="shared" si="0"/>
        <v>281.76327272727269</v>
      </c>
      <c r="L30" s="256">
        <f t="shared" si="6"/>
        <v>1371.6196363636363</v>
      </c>
      <c r="M30" s="308">
        <f t="shared" si="7"/>
        <v>1690.5796363636362</v>
      </c>
      <c r="N30" s="257">
        <f t="shared" si="8"/>
        <v>1859.6376</v>
      </c>
      <c r="O30" s="253">
        <f>'Tariffs 2023'!AT24</f>
        <v>8</v>
      </c>
      <c r="P30" s="253">
        <f>'Tariffs 2023'!AU24</f>
        <v>0</v>
      </c>
      <c r="Q30" s="253">
        <f>'Tariffs 2023'!AV24</f>
        <v>0</v>
      </c>
      <c r="R30" s="253">
        <f>'Tariffs 2023'!AW24</f>
        <v>0</v>
      </c>
      <c r="S30" s="258" t="str">
        <f t="shared" si="22"/>
        <v>Guaranteed off bill</v>
      </c>
      <c r="T30" s="258" t="str">
        <f t="shared" si="2"/>
        <v>Exclusive</v>
      </c>
      <c r="U30" s="313">
        <f t="shared" si="3"/>
        <v>1555.3332654545452</v>
      </c>
      <c r="V30" s="313">
        <f t="shared" si="4"/>
        <v>1555.3332654545452</v>
      </c>
      <c r="W30" s="321">
        <f t="shared" si="24"/>
        <v>1710.8665919999999</v>
      </c>
      <c r="X30" s="321">
        <f t="shared" si="24"/>
        <v>1710.8665919999999</v>
      </c>
      <c r="Y30" s="259">
        <f>'Tariffs 2023'!BF24</f>
        <v>0</v>
      </c>
      <c r="Z30" s="268" t="str">
        <f>'Tariffs 2023'!BG24</f>
        <v>n</v>
      </c>
      <c r="AA30" s="260" t="s">
        <v>288</v>
      </c>
      <c r="AB30" s="413"/>
      <c r="AC30" s="413"/>
      <c r="AD30" s="413"/>
      <c r="AE30" s="413"/>
      <c r="AF30" s="413"/>
      <c r="AG30" s="413"/>
      <c r="AH30" s="413"/>
      <c r="AI30" s="413"/>
      <c r="AJ30" s="413"/>
      <c r="AK30" s="413"/>
      <c r="AL30" s="413"/>
      <c r="AM30" s="413"/>
      <c r="AN30" s="413"/>
    </row>
    <row r="31" spans="1:40" ht="25" customHeight="1" x14ac:dyDescent="0.15">
      <c r="A31" s="253" t="str">
        <f>'Tariffs 2023'!F25</f>
        <v>Origin Energy</v>
      </c>
      <c r="B31" s="253" t="str">
        <f>'Tariffs 2023'!D25</f>
        <v>AGN Murray Valley</v>
      </c>
      <c r="C31" s="253" t="str">
        <f>'Tariffs 2023'!G25</f>
        <v>Go Variable</v>
      </c>
      <c r="D31" s="256">
        <f>60*'Tariffs 2023'!H25/100</f>
        <v>39.589090909090899</v>
      </c>
      <c r="E31" s="256">
        <f>IF('Tariffs 2023'!K25="",$C$5*'Tariffs 2023'!W25/100,IF($C$5&gt;='Tariffs 2023'!L25,('Tariffs 2023'!L25*'Tariffs 2023'!W25/100),($C$5*'Tariffs 2023'!W25/100)))</f>
        <v>67.25454545454545</v>
      </c>
      <c r="F31" s="256">
        <f>IF(AND('Tariffs 2023'!L25&gt;0,'Tariffs 2023'!M25&gt;0),IF($C$5&lt;'Tariffs 2023'!L25,0,IF(($C$5-'Tariffs 2023'!L25)&lt;=('Tariffs 2023'!M25+'Tariffs 2023'!L25),(($C$5-'Tariffs 2023'!L25)*'Tariffs 2023'!X25/100),(('Tariffs 2023'!M25)*'Tariffs 2023'!X25/100))),0)</f>
        <v>0</v>
      </c>
      <c r="G31" s="256">
        <f>IF(AND('Tariffs 2023'!M25&gt;0,'Tariffs 2023'!N25&gt;0),IF($C$5&lt;('Tariffs 2023'!L25+'Tariffs 2023'!M25),0,IF(($C$5-'Tariffs 2023'!L25+'Tariffs 2023'!M25)&lt;=('Tariffs 2023'!L25+'Tariffs 2023'!M25+'Tariffs 2023'!N25),(($C$5-('Tariffs 2023'!L25+'Tariffs 2023'!M25))*'Tariffs 2023'!Y25/100),('Tariffs 2023'!N25*'Tariffs 2023'!Y25/100))),0)</f>
        <v>0</v>
      </c>
      <c r="H31" s="256">
        <f>IF(AND('Tariffs 2023'!N25&gt;0,'Tariffs 2023'!O25&gt;0),IF($C$5&lt;('Tariffs 2023'!L25+'Tariffs 2023'!M25+'Tariffs 2023'!N25),0,IF(($C$5-'Tariffs 2023'!L25+'Tariffs 2023'!M25+'Tariffs 2023'!N25)&lt;=('Tariffs 2023'!L25+'Tariffs 2023'!M25+'Tariffs 2023'!N25+'Tariffs 2023'!O25),(($C$5-('Tariffs 2023'!L25+'Tariffs 2023'!M25+'Tariffs 2023'!N25))*'Tariffs 2023'!Z25/100),('Tariffs 2023'!O25*'Tariffs 2023'!Z25/100))),0)</f>
        <v>0</v>
      </c>
      <c r="I31" s="256">
        <f>IF(AND('Tariffs 2023'!O25&gt;0,'Tariffs 2023'!P25&gt;0),IF($C$5&lt;('Tariffs 2023'!L25+'Tariffs 2023'!M25+'Tariffs 2023'!N25+'Tariffs 2023'!O25),0,IF(($C$5-'Tariffs 2023'!L25+'Tariffs 2023'!M25+'Tariffs 2023'!N25+'Tariffs 2023'!O25)&lt;=('Tariffs 2023'!L25+'Tariffs 2023'!M25+'Tariffs 2023'!N25+'Tariffs 2023'!O25+'Tariffs 2023'!P25),(($C$5-('Tariffs 2023'!L25+'Tariffs 2023'!M25+'Tariffs 2023'!N25+'Tariffs 2023'!O25))*'Tariffs 2023'!AA25/100),('Tariffs 2023'!P25*'Tariffs 2023'!AA25/100))),0)</f>
        <v>0</v>
      </c>
      <c r="J31" s="256">
        <f>IF(AND('Tariffs 2023'!P25&gt;0,'Tariffs 2023'!O25&gt;0),IF(($C$5&lt;SUM('Tariffs 2023'!L25:P25)),(0),($C$5-SUM('Tariffs 2023'!L25:P25))*'Tariffs 2023'!AB25/100),IF(AND('Tariffs 2023'!O25&gt;0,'Tariffs 2023'!P25=""),IF(($C$5&lt; SUM('Tariffs 2023'!L25:O25)),(0),($C$5-SUM('Tariffs 2023'!L25:O25))*'Tariffs 2023'!AA25/100),IF(AND('Tariffs 2023'!N25&gt;0,'Tariffs 2023'!O25=""),IF(($C$5&lt; SUM('Tariffs 2023'!L25:N25)),(0),($C$5-SUM('Tariffs 2023'!L25:N25))*'Tariffs 2023'!Z25/100),IF(AND('Tariffs 2023'!M25&gt;0,'Tariffs 2023'!N25=""),IF(($C$5&lt;'Tariffs 2023'!M25+'Tariffs 2023'!L25),(0),(($C$5-('Tariffs 2023'!M25+'Tariffs 2023'!L25))*'Tariffs 2023'!Y25/100)),IF(AND('Tariffs 2023'!L25&gt;0,'Tariffs 2023'!M25=""&gt;0),IF(($C$5&lt;'Tariffs 2023'!L25),(0),($C$5-'Tariffs 2023'!L25)*'Tariffs 2023'!X25/100),0)))))</f>
        <v>75.820363636363624</v>
      </c>
      <c r="K31" s="256">
        <f t="shared" si="0"/>
        <v>182.66399999999999</v>
      </c>
      <c r="L31" s="256">
        <f t="shared" si="6"/>
        <v>858.4494545454545</v>
      </c>
      <c r="M31" s="308">
        <f t="shared" si="7"/>
        <v>1095.9839999999999</v>
      </c>
      <c r="N31" s="257">
        <f t="shared" si="8"/>
        <v>1205.5824</v>
      </c>
      <c r="O31" s="253">
        <f>'Tariffs 2023'!AT25</f>
        <v>0</v>
      </c>
      <c r="P31" s="253">
        <f>'Tariffs 2023'!AU25</f>
        <v>0</v>
      </c>
      <c r="Q31" s="253">
        <f>'Tariffs 2023'!AV25</f>
        <v>0</v>
      </c>
      <c r="R31" s="253">
        <f>'Tariffs 2023'!AW25</f>
        <v>0</v>
      </c>
      <c r="S31" s="397" t="str">
        <f t="shared" si="22"/>
        <v>No discount</v>
      </c>
      <c r="T31" s="397" t="str">
        <f t="shared" si="2"/>
        <v>Inclusive</v>
      </c>
      <c r="U31" s="313">
        <f t="shared" si="3"/>
        <v>1095.9839999999999</v>
      </c>
      <c r="V31" s="313">
        <f t="shared" si="4"/>
        <v>1095.9839999999999</v>
      </c>
      <c r="W31" s="321">
        <f t="shared" si="24"/>
        <v>1205.5824</v>
      </c>
      <c r="X31" s="321">
        <f t="shared" si="24"/>
        <v>1205.5824</v>
      </c>
      <c r="Y31" s="259">
        <f>'Tariffs 2023'!BF25</f>
        <v>0</v>
      </c>
      <c r="Z31" s="259" t="str">
        <f>'Tariffs 2023'!BG25</f>
        <v>n</v>
      </c>
      <c r="AA31" s="259" t="s">
        <v>288</v>
      </c>
      <c r="AB31" s="413"/>
      <c r="AC31" s="413"/>
      <c r="AD31" s="413"/>
      <c r="AE31" s="413"/>
      <c r="AF31" s="413"/>
      <c r="AG31" s="413"/>
      <c r="AH31" s="413"/>
      <c r="AI31" s="413"/>
      <c r="AJ31" s="413"/>
      <c r="AK31" s="413"/>
      <c r="AL31" s="413"/>
      <c r="AM31" s="413"/>
      <c r="AN31" s="413"/>
    </row>
    <row r="32" spans="1:40" ht="25" customHeight="1" thickBot="1" x14ac:dyDescent="0.2">
      <c r="A32" s="292" t="str">
        <f>'Tariffs 2023'!F26</f>
        <v>Red Energy</v>
      </c>
      <c r="B32" s="292" t="str">
        <f>'Tariffs 2023'!D26</f>
        <v>AGN Murray Valley</v>
      </c>
      <c r="C32" s="292" t="str">
        <f>'Tariffs 2023'!G26</f>
        <v>Living Energy Saver</v>
      </c>
      <c r="D32" s="293">
        <f>60*'Tariffs 2023'!H26/100</f>
        <v>46.79999999999999</v>
      </c>
      <c r="E32" s="293">
        <f>IF('Tariffs 2023'!K26="",$C$5*'Tariffs 2023'!W26/100,IF($C$5&gt;='Tariffs 2023'!L26,('Tariffs 2023'!L26*'Tariffs 2023'!W26/100),($C$5*'Tariffs 2023'!W26/100)))</f>
        <v>56.04545454545454</v>
      </c>
      <c r="F32" s="293">
        <f>IF(AND('Tariffs 2023'!L26&gt;0,'Tariffs 2023'!M26&gt;0),IF($C$5&lt;'Tariffs 2023'!L26,0,IF(($C$5-'Tariffs 2023'!L26)&lt;=('Tariffs 2023'!M26+'Tariffs 2023'!L26),(($C$5-'Tariffs 2023'!L26)*'Tariffs 2023'!X26/100),(('Tariffs 2023'!M26)*'Tariffs 2023'!X26/100))),0)</f>
        <v>74.535272727272726</v>
      </c>
      <c r="G32" s="293">
        <f>IF(AND('Tariffs 2023'!M26&gt;0,'Tariffs 2023'!N26&gt;0),IF($C$5&lt;('Tariffs 2023'!L26+'Tariffs 2023'!M26),0,IF(($C$5-'Tariffs 2023'!L26+'Tariffs 2023'!M26)&lt;=('Tariffs 2023'!L26+'Tariffs 2023'!M26+'Tariffs 2023'!N26),(($C$5-('Tariffs 2023'!L26+'Tariffs 2023'!M26))*'Tariffs 2023'!Y26/100),('Tariffs 2023'!N26*'Tariffs 2023'!Y26/100))),0)</f>
        <v>0</v>
      </c>
      <c r="H32" s="293">
        <f>IF(AND('Tariffs 2023'!N26&gt;0,'Tariffs 2023'!O26&gt;0),IF($C$5&lt;('Tariffs 2023'!L26+'Tariffs 2023'!M26+'Tariffs 2023'!N26),0,IF(($C$5-'Tariffs 2023'!L26+'Tariffs 2023'!M26+'Tariffs 2023'!N26)&lt;=('Tariffs 2023'!L26+'Tariffs 2023'!M26+'Tariffs 2023'!N26+'Tariffs 2023'!O26),(($C$5-('Tariffs 2023'!L26+'Tariffs 2023'!M26+'Tariffs 2023'!N26))*'Tariffs 2023'!Z26/100),('Tariffs 2023'!O26*'Tariffs 2023'!Z26/100))),0)</f>
        <v>0</v>
      </c>
      <c r="I32" s="293">
        <f>IF(AND('Tariffs 2023'!O26&gt;0,'Tariffs 2023'!P26&gt;0),IF($C$5&lt;('Tariffs 2023'!L26+'Tariffs 2023'!M26+'Tariffs 2023'!N26+'Tariffs 2023'!O26),0,IF(($C$5-'Tariffs 2023'!L26+'Tariffs 2023'!M26+'Tariffs 2023'!N26+'Tariffs 2023'!O26)&lt;=('Tariffs 2023'!L26+'Tariffs 2023'!M26+'Tariffs 2023'!N26+'Tariffs 2023'!O26+'Tariffs 2023'!P26),(($C$5-('Tariffs 2023'!L26+'Tariffs 2023'!M26+'Tariffs 2023'!N26+'Tariffs 2023'!O26))*'Tariffs 2023'!AA26/100),('Tariffs 2023'!P26*'Tariffs 2023'!AA26/100))),0)</f>
        <v>0</v>
      </c>
      <c r="J32" s="293">
        <f>IF(AND('Tariffs 2023'!P26&gt;0,'Tariffs 2023'!O26&gt;0),IF(($C$5&lt;SUM('Tariffs 2023'!L26:P26)),(0),($C$5-SUM('Tariffs 2023'!L26:P26))*'Tariffs 2023'!AB26/100),IF(AND('Tariffs 2023'!O26&gt;0,'Tariffs 2023'!P26=""),IF(($C$5&lt; SUM('Tariffs 2023'!L26:O26)),(0),($C$5-SUM('Tariffs 2023'!L26:O26))*'Tariffs 2023'!AA26/100),IF(AND('Tariffs 2023'!N26&gt;0,'Tariffs 2023'!O26=""),IF(($C$5&lt; SUM('Tariffs 2023'!L26:N26)),(0),($C$5-SUM('Tariffs 2023'!L26:N26))*'Tariffs 2023'!Z26/100),IF(AND('Tariffs 2023'!M26&gt;0,'Tariffs 2023'!N26=""),IF(($C$5&lt;'Tariffs 2023'!M26+'Tariffs 2023'!L26),(0),(($C$5-('Tariffs 2023'!M26+'Tariffs 2023'!L26))*'Tariffs 2023'!Y26/100)),IF(AND('Tariffs 2023'!L26&gt;0,'Tariffs 2023'!M26=""&gt;0),IF(($C$5&lt;'Tariffs 2023'!L26),(0),($C$5-'Tariffs 2023'!L26)*'Tariffs 2023'!X26/100),0)))))</f>
        <v>26.618363636363632</v>
      </c>
      <c r="K32" s="293">
        <f t="shared" ref="K32" si="35">SUM(D32:J32)</f>
        <v>203.99909090909088</v>
      </c>
      <c r="L32" s="293">
        <f t="shared" ref="L32" si="36">(K32*6)-(D32*6)</f>
        <v>943.19454545454528</v>
      </c>
      <c r="M32" s="310">
        <f t="shared" ref="M32" si="37">K32*6</f>
        <v>1223.9945454545452</v>
      </c>
      <c r="N32" s="294">
        <f t="shared" ref="N32" si="38">M32*1.1</f>
        <v>1346.3939999999998</v>
      </c>
      <c r="O32" s="292">
        <f>'Tariffs 2023'!AT26</f>
        <v>0</v>
      </c>
      <c r="P32" s="292">
        <f>'Tariffs 2023'!AU26</f>
        <v>0</v>
      </c>
      <c r="Q32" s="292">
        <f>'Tariffs 2023'!AV26</f>
        <v>0</v>
      </c>
      <c r="R32" s="292">
        <f>'Tariffs 2023'!AW26</f>
        <v>0</v>
      </c>
      <c r="S32" s="398" t="str">
        <f t="shared" ref="S32" si="39">IF(SUM(O32:R32)=0,"No discount",IF(O32&gt;0,"Guaranteed off bill",IF(P32&gt;0,"Guaranteed off usage",IF(Q32&gt;0,"Pay-on-time off bill","Pay-on-time off usage"))))</f>
        <v>No discount</v>
      </c>
      <c r="T32" s="398" t="str">
        <f t="shared" ref="T32" si="40">IF(OR(A32="Origin Energy",A32="Red Energy",A32="Powershop"),"Inclusive","Exclusive")</f>
        <v>Inclusive</v>
      </c>
      <c r="U32" s="315">
        <f t="shared" ref="U32" si="41">IF(AND(S32="Guaranteed off bill",T32="Inclusive"),((M32*1.1)-((M32*1.1)*O32/100))/1.1,IF(AND(S32="Guaranteed off usage",T32="Inclusive"),((M32*1.1)-((L32*1.1)*P32/100))/1.1,IF(AND(S32="Guaranteed off bill",T32="Exclusive"),M32-(M32*O32/100),IF(AND(S32="Guaranteed off usage",T32="Exclusive"),M32-(L32*P32/100),IF(T32="Inclusive",((M32*1.1))/1.1,M32)))))</f>
        <v>1223.9945454545452</v>
      </c>
      <c r="V32" s="315">
        <f t="shared" ref="V32" si="42">IF(AND(S32="Pay-on-time off bill",T32="Inclusive"),((U32*1.1)-((U32*1.1)*Q32/100))/1.1,IF(AND(S32="Pay-on-time off usage",T32="Inclusive"),((U32*1.1)-((L32*1.1)*R32/100))/1.1,IF(AND(S32="Pay-on-time off bill",T32="Exclusive"),U32-(U32*Q32/100),IF(AND(S32="Pay-on-time off usage",T32="Exclusive"),U32-(L32*R32/100),IF(T32="Inclusive",((U32*1.1))/1.1,U32)))))</f>
        <v>1223.9945454545452</v>
      </c>
      <c r="W32" s="323">
        <f t="shared" ref="W32" si="43">U32*1.1</f>
        <v>1346.3939999999998</v>
      </c>
      <c r="X32" s="323">
        <f t="shared" ref="X32" si="44">V32*1.1</f>
        <v>1346.3939999999998</v>
      </c>
      <c r="Y32" s="296">
        <f>'Tariffs 2023'!BF26</f>
        <v>0</v>
      </c>
      <c r="Z32" s="296" t="str">
        <f>'Tariffs 2023'!BG26</f>
        <v>n</v>
      </c>
      <c r="AA32" s="296" t="s">
        <v>288</v>
      </c>
      <c r="AB32" s="413"/>
      <c r="AC32" s="413"/>
      <c r="AD32" s="413"/>
      <c r="AE32" s="413"/>
      <c r="AF32" s="413"/>
      <c r="AG32" s="413"/>
      <c r="AH32" s="413"/>
      <c r="AI32" s="413"/>
      <c r="AJ32" s="413"/>
      <c r="AK32" s="413"/>
      <c r="AL32" s="413"/>
      <c r="AM32" s="413"/>
      <c r="AN32" s="413"/>
    </row>
    <row r="33" spans="1:40" ht="25" customHeight="1" thickTop="1" x14ac:dyDescent="0.15">
      <c r="A33" s="255" t="str">
        <f>'Tariffs 2023'!F27</f>
        <v>Origin Energy</v>
      </c>
      <c r="B33" s="253" t="str">
        <f>'Tariffs 2023'!D27</f>
        <v>AGN Cooma</v>
      </c>
      <c r="C33" s="253" t="str">
        <f>'Tariffs 2023'!G27</f>
        <v>Go Variable</v>
      </c>
      <c r="D33" s="256">
        <f>60*'Tariffs 2023'!H27/100</f>
        <v>44.88545454545455</v>
      </c>
      <c r="E33" s="256">
        <f>IF('Tariffs 2023'!K27="",$C$5*'Tariffs 2023'!W27/100,IF($C$5&gt;='Tariffs 2023'!L27,('Tariffs 2023'!L27*'Tariffs 2023'!W27/100),($C$5*'Tariffs 2023'!W27/100)))</f>
        <v>140.36363636363637</v>
      </c>
      <c r="F33" s="256">
        <f>IF(AND('Tariffs 2023'!L27&gt;0,'Tariffs 2023'!M27&gt;0),IF($C$5&lt;'Tariffs 2023'!L27,0,IF(($C$5-'Tariffs 2023'!L27)&lt;=('Tariffs 2023'!M27+'Tariffs 2023'!L27),(($C$5-'Tariffs 2023'!L27)*'Tariffs 2023'!X27/100),(('Tariffs 2023'!M27)*'Tariffs 2023'!X27/100))),0)</f>
        <v>0</v>
      </c>
      <c r="G33" s="256">
        <f>IF(AND('Tariffs 2023'!M27&gt;0,'Tariffs 2023'!N27&gt;0),IF($C$5&lt;('Tariffs 2023'!L27+'Tariffs 2023'!M27),0,IF(($C$5-'Tariffs 2023'!L27+'Tariffs 2023'!M27)&lt;=('Tariffs 2023'!L27+'Tariffs 2023'!M27+'Tariffs 2023'!N27),(($C$5-('Tariffs 2023'!L27+'Tariffs 2023'!M27))*'Tariffs 2023'!Y27/100),('Tariffs 2023'!N27*'Tariffs 2023'!Y27/100))),0)</f>
        <v>0</v>
      </c>
      <c r="H33" s="256">
        <f>IF(AND('Tariffs 2023'!N27&gt;0,'Tariffs 2023'!O27&gt;0),IF($C$5&lt;('Tariffs 2023'!L27+'Tariffs 2023'!M27+'Tariffs 2023'!N27),0,IF(($C$5-'Tariffs 2023'!L27+'Tariffs 2023'!M27+'Tariffs 2023'!N27)&lt;=('Tariffs 2023'!L27+'Tariffs 2023'!M27+'Tariffs 2023'!N27+'Tariffs 2023'!O27),(($C$5-('Tariffs 2023'!L27+'Tariffs 2023'!M27+'Tariffs 2023'!N27))*'Tariffs 2023'!Z27/100),('Tariffs 2023'!O27*'Tariffs 2023'!Z27/100))),0)</f>
        <v>0</v>
      </c>
      <c r="I33" s="256">
        <f>IF(AND('Tariffs 2023'!O27&gt;0,'Tariffs 2023'!P27&gt;0),IF($C$5&lt;('Tariffs 2023'!L27+'Tariffs 2023'!M27+'Tariffs 2023'!N27+'Tariffs 2023'!O27),0,IF(($C$5-'Tariffs 2023'!L27+'Tariffs 2023'!M27+'Tariffs 2023'!N27+'Tariffs 2023'!O27)&lt;=('Tariffs 2023'!L27+'Tariffs 2023'!M27+'Tariffs 2023'!N27+'Tariffs 2023'!O27+'Tariffs 2023'!P27),(($C$5-('Tariffs 2023'!L27+'Tariffs 2023'!M27+'Tariffs 2023'!N27+'Tariffs 2023'!O27))*'Tariffs 2023'!AA27/100),('Tariffs 2023'!P27*'Tariffs 2023'!AA27/100))),0)</f>
        <v>0</v>
      </c>
      <c r="J33" s="256">
        <f>IF(AND('Tariffs 2023'!P27&gt;0,'Tariffs 2023'!O27&gt;0),IF(($C$5&lt;SUM('Tariffs 2023'!L27:P27)),(0),($C$5-SUM('Tariffs 2023'!L27:P27))*'Tariffs 2023'!AB27/100),IF(AND('Tariffs 2023'!O27&gt;0,'Tariffs 2023'!P27=""),IF(($C$5&lt; SUM('Tariffs 2023'!L27:O27)),(0),($C$5-SUM('Tariffs 2023'!L27:O27))*'Tariffs 2023'!AA27/100),IF(AND('Tariffs 2023'!N27&gt;0,'Tariffs 2023'!O27=""),IF(($C$5&lt; SUM('Tariffs 2023'!L27:N27)),(0),($C$5-SUM('Tariffs 2023'!L27:N27))*'Tariffs 2023'!Z27/100),IF(AND('Tariffs 2023'!M27&gt;0,'Tariffs 2023'!N27=""),IF(($C$5&lt;'Tariffs 2023'!M27+'Tariffs 2023'!L27),(0),(($C$5-('Tariffs 2023'!M27+'Tariffs 2023'!L27))*'Tariffs 2023'!Y27/100)),IF(AND('Tariffs 2023'!L27&gt;0,'Tariffs 2023'!M27=""&gt;0),IF(($C$5&lt;'Tariffs 2023'!L27),(0),($C$5-'Tariffs 2023'!L27)*'Tariffs 2023'!X27/100),0)))))</f>
        <v>0</v>
      </c>
      <c r="K33" s="256">
        <f t="shared" si="0"/>
        <v>185.24909090909091</v>
      </c>
      <c r="L33" s="256">
        <f t="shared" si="6"/>
        <v>842.18181818181813</v>
      </c>
      <c r="M33" s="308">
        <f t="shared" si="7"/>
        <v>1111.4945454545455</v>
      </c>
      <c r="N33" s="257">
        <f t="shared" si="8"/>
        <v>1222.644</v>
      </c>
      <c r="O33" s="253">
        <f>'Tariffs 2023'!AT27</f>
        <v>0</v>
      </c>
      <c r="P33" s="253">
        <f>'Tariffs 2023'!AU27</f>
        <v>0</v>
      </c>
      <c r="Q33" s="253">
        <f>'Tariffs 2023'!AV27</f>
        <v>0</v>
      </c>
      <c r="R33" s="253">
        <f>'Tariffs 2023'!AW27</f>
        <v>0</v>
      </c>
      <c r="S33" s="258" t="str">
        <f t="shared" si="22"/>
        <v>No discount</v>
      </c>
      <c r="T33" s="258" t="str">
        <f t="shared" si="2"/>
        <v>Inclusive</v>
      </c>
      <c r="U33" s="313">
        <f t="shared" si="3"/>
        <v>1111.4945454545455</v>
      </c>
      <c r="V33" s="313">
        <f t="shared" si="4"/>
        <v>1111.4945454545455</v>
      </c>
      <c r="W33" s="321">
        <f t="shared" si="24"/>
        <v>1222.644</v>
      </c>
      <c r="X33" s="321">
        <f t="shared" si="24"/>
        <v>1222.644</v>
      </c>
      <c r="Y33" s="259">
        <f>'Tariffs 2023'!BF27</f>
        <v>0</v>
      </c>
      <c r="Z33" s="268" t="str">
        <f>'Tariffs 2023'!BG27</f>
        <v>n</v>
      </c>
      <c r="AA33" s="260" t="s">
        <v>288</v>
      </c>
      <c r="AB33" s="413"/>
      <c r="AC33" s="413"/>
      <c r="AD33" s="413"/>
      <c r="AE33" s="413"/>
      <c r="AF33" s="413"/>
      <c r="AG33" s="413"/>
      <c r="AH33" s="413"/>
      <c r="AI33" s="413"/>
      <c r="AJ33" s="413"/>
      <c r="AK33" s="413"/>
      <c r="AL33" s="413"/>
      <c r="AM33" s="413"/>
      <c r="AN33" s="413"/>
    </row>
    <row r="34" spans="1:40" ht="25" customHeight="1" thickBot="1" x14ac:dyDescent="0.2">
      <c r="A34" s="291" t="str">
        <f>'Tariffs 2023'!F28</f>
        <v>Red Energy</v>
      </c>
      <c r="B34" s="292" t="str">
        <f>'Tariffs 2023'!D28</f>
        <v>AGN Cooma</v>
      </c>
      <c r="C34" s="292" t="str">
        <f>'Tariffs 2023'!G28</f>
        <v>Living Energy Saver</v>
      </c>
      <c r="D34" s="293">
        <f>60*'Tariffs 2023'!H28/100</f>
        <v>45.719999999999992</v>
      </c>
      <c r="E34" s="293">
        <f>IF('Tariffs 2023'!K28="",$C$5*'Tariffs 2023'!W28/100,IF($C$5&gt;='Tariffs 2023'!L28,('Tariffs 2023'!L28*'Tariffs 2023'!W28/100),($C$5*'Tariffs 2023'!W28/100)))</f>
        <v>127.99999999999999</v>
      </c>
      <c r="F34" s="293">
        <f>IF(AND('Tariffs 2023'!L28&gt;0,'Tariffs 2023'!M28&gt;0),IF($C$5&lt;'Tariffs 2023'!L28,0,IF(($C$5-'Tariffs 2023'!L28)&lt;=('Tariffs 2023'!M28+'Tariffs 2023'!L28),(($C$5-'Tariffs 2023'!L28)*'Tariffs 2023'!X28/100),(('Tariffs 2023'!M28)*'Tariffs 2023'!X28/100))),0)</f>
        <v>0</v>
      </c>
      <c r="G34" s="293">
        <f>IF(AND('Tariffs 2023'!M28&gt;0,'Tariffs 2023'!N28&gt;0),IF($C$5&lt;('Tariffs 2023'!L28+'Tariffs 2023'!M28),0,IF(($C$5-'Tariffs 2023'!L28+'Tariffs 2023'!M28)&lt;=('Tariffs 2023'!L28+'Tariffs 2023'!M28+'Tariffs 2023'!N28),(($C$5-('Tariffs 2023'!L28+'Tariffs 2023'!M28))*'Tariffs 2023'!Y28/100),('Tariffs 2023'!N28*'Tariffs 2023'!Y28/100))),0)</f>
        <v>0</v>
      </c>
      <c r="H34" s="293">
        <f>IF(AND('Tariffs 2023'!N28&gt;0,'Tariffs 2023'!O28&gt;0),IF($C$5&lt;('Tariffs 2023'!L28+'Tariffs 2023'!M28+'Tariffs 2023'!N28),0,IF(($C$5-'Tariffs 2023'!L28+'Tariffs 2023'!M28+'Tariffs 2023'!N28)&lt;=('Tariffs 2023'!L28+'Tariffs 2023'!M28+'Tariffs 2023'!N28+'Tariffs 2023'!O28),(($C$5-('Tariffs 2023'!L28+'Tariffs 2023'!M28+'Tariffs 2023'!N28))*'Tariffs 2023'!Z28/100),('Tariffs 2023'!O28*'Tariffs 2023'!Z28/100))),0)</f>
        <v>0</v>
      </c>
      <c r="I34" s="293">
        <f>IF(AND('Tariffs 2023'!O28&gt;0,'Tariffs 2023'!P28&gt;0),IF($C$5&lt;('Tariffs 2023'!L28+'Tariffs 2023'!M28+'Tariffs 2023'!N28+'Tariffs 2023'!O28),0,IF(($C$5-'Tariffs 2023'!L28+'Tariffs 2023'!M28+'Tariffs 2023'!N28+'Tariffs 2023'!O28)&lt;=('Tariffs 2023'!L28+'Tariffs 2023'!M28+'Tariffs 2023'!N28+'Tariffs 2023'!O28+'Tariffs 2023'!P28),(($C$5-('Tariffs 2023'!L28+'Tariffs 2023'!M28+'Tariffs 2023'!N28+'Tariffs 2023'!O28))*'Tariffs 2023'!AA28/100),('Tariffs 2023'!P28*'Tariffs 2023'!AA28/100))),0)</f>
        <v>0</v>
      </c>
      <c r="J34" s="293">
        <f>IF(AND('Tariffs 2023'!P28&gt;0,'Tariffs 2023'!O28&gt;0),IF(($C$5&lt;SUM('Tariffs 2023'!L28:P28)),(0),($C$5-SUM('Tariffs 2023'!L28:P28))*'Tariffs 2023'!AB28/100),IF(AND('Tariffs 2023'!O28&gt;0,'Tariffs 2023'!P28=""),IF(($C$5&lt; SUM('Tariffs 2023'!L28:O28)),(0),($C$5-SUM('Tariffs 2023'!L28:O28))*'Tariffs 2023'!AA28/100),IF(AND('Tariffs 2023'!N28&gt;0,'Tariffs 2023'!O28=""),IF(($C$5&lt; SUM('Tariffs 2023'!L28:N28)),(0),($C$5-SUM('Tariffs 2023'!L28:N28))*'Tariffs 2023'!Z28/100),IF(AND('Tariffs 2023'!M28&gt;0,'Tariffs 2023'!N28=""),IF(($C$5&lt;'Tariffs 2023'!M28+'Tariffs 2023'!L28),(0),(($C$5-('Tariffs 2023'!M28+'Tariffs 2023'!L28))*'Tariffs 2023'!Y28/100)),IF(AND('Tariffs 2023'!L28&gt;0,'Tariffs 2023'!M28=""&gt;0),IF(($C$5&lt;'Tariffs 2023'!L28),(0),($C$5-'Tariffs 2023'!L28)*'Tariffs 2023'!X28/100),0)))))</f>
        <v>0</v>
      </c>
      <c r="K34" s="293">
        <f t="shared" si="0"/>
        <v>173.71999999999997</v>
      </c>
      <c r="L34" s="293">
        <f t="shared" si="6"/>
        <v>767.99999999999977</v>
      </c>
      <c r="M34" s="310">
        <f t="shared" si="7"/>
        <v>1042.3199999999997</v>
      </c>
      <c r="N34" s="294">
        <f t="shared" si="8"/>
        <v>1146.5519999999997</v>
      </c>
      <c r="O34" s="292">
        <f>'Tariffs 2023'!AT28</f>
        <v>0</v>
      </c>
      <c r="P34" s="292">
        <f>'Tariffs 2023'!AU28</f>
        <v>0</v>
      </c>
      <c r="Q34" s="292">
        <f>'Tariffs 2023'!AV28</f>
        <v>0</v>
      </c>
      <c r="R34" s="292">
        <f>'Tariffs 2023'!AW28</f>
        <v>0</v>
      </c>
      <c r="S34" s="295" t="str">
        <f t="shared" si="22"/>
        <v>No discount</v>
      </c>
      <c r="T34" s="295" t="str">
        <f t="shared" si="2"/>
        <v>Inclusive</v>
      </c>
      <c r="U34" s="315">
        <f t="shared" si="3"/>
        <v>1042.3199999999997</v>
      </c>
      <c r="V34" s="315">
        <f t="shared" si="4"/>
        <v>1042.3199999999997</v>
      </c>
      <c r="W34" s="323">
        <f t="shared" si="24"/>
        <v>1146.5519999999997</v>
      </c>
      <c r="X34" s="323">
        <f t="shared" si="24"/>
        <v>1146.5519999999997</v>
      </c>
      <c r="Y34" s="296">
        <f>'Tariffs 2023'!BF28</f>
        <v>0</v>
      </c>
      <c r="Z34" s="296" t="str">
        <f>'Tariffs 2023'!BG28</f>
        <v>n</v>
      </c>
      <c r="AA34" s="297" t="s">
        <v>400</v>
      </c>
      <c r="AB34" s="413"/>
      <c r="AC34" s="413"/>
      <c r="AD34" s="413"/>
      <c r="AE34" s="413"/>
      <c r="AF34" s="413"/>
      <c r="AG34" s="413"/>
      <c r="AH34" s="413"/>
      <c r="AI34" s="413"/>
      <c r="AJ34" s="413"/>
      <c r="AK34" s="413"/>
      <c r="AL34" s="413"/>
      <c r="AM34" s="413"/>
      <c r="AN34" s="413"/>
    </row>
    <row r="35" spans="1:40" ht="25" customHeight="1" thickTop="1" x14ac:dyDescent="0.15">
      <c r="A35" s="284" t="str">
        <f>'Tariffs 2023'!F29</f>
        <v>AGL</v>
      </c>
      <c r="B35" s="285" t="str">
        <f>'Tariffs 2023'!D29</f>
        <v>AGN Temora</v>
      </c>
      <c r="C35" s="285" t="str">
        <f>'Tariffs 2023'!G29</f>
        <v>Value Saver</v>
      </c>
      <c r="D35" s="286">
        <f>60*'Tariffs 2023'!H29/100</f>
        <v>50.585454545454539</v>
      </c>
      <c r="E35" s="286">
        <f>IF('Tariffs 2023'!K29="",$C$5*'Tariffs 2023'!W29/100,IF($C$5&gt;='Tariffs 2023'!L29,('Tariffs 2023'!L29*'Tariffs 2023'!W29/100),($C$5*'Tariffs 2023'!W29/100)))</f>
        <v>126.90909090909092</v>
      </c>
      <c r="F35" s="286">
        <f>IF(AND('Tariffs 2023'!L29&gt;0,'Tariffs 2023'!M29&gt;0),IF($C$5&lt;'Tariffs 2023'!L29,0,IF(($C$5-'Tariffs 2023'!L29)&lt;=('Tariffs 2023'!M29+'Tariffs 2023'!L29),(($C$5-'Tariffs 2023'!L29)*'Tariffs 2023'!X29/100),(('Tariffs 2023'!M29)*'Tariffs 2023'!X29/100))),0)</f>
        <v>0</v>
      </c>
      <c r="G35" s="286">
        <f>IF(AND('Tariffs 2023'!M29&gt;0,'Tariffs 2023'!N29&gt;0),IF($C$5&lt;('Tariffs 2023'!L29+'Tariffs 2023'!M29),0,IF(($C$5-'Tariffs 2023'!L29+'Tariffs 2023'!M29)&lt;=('Tariffs 2023'!L29+'Tariffs 2023'!M29+'Tariffs 2023'!N29),(($C$5-('Tariffs 2023'!L29+'Tariffs 2023'!M29))*'Tariffs 2023'!Y29/100),('Tariffs 2023'!N29*'Tariffs 2023'!Y29/100))),0)</f>
        <v>0</v>
      </c>
      <c r="H35" s="286">
        <f>IF(AND('Tariffs 2023'!N29&gt;0,'Tariffs 2023'!O29&gt;0),IF($C$5&lt;('Tariffs 2023'!L29+'Tariffs 2023'!M29+'Tariffs 2023'!N29),0,IF(($C$5-'Tariffs 2023'!L29+'Tariffs 2023'!M29+'Tariffs 2023'!N29)&lt;=('Tariffs 2023'!L29+'Tariffs 2023'!M29+'Tariffs 2023'!N29+'Tariffs 2023'!O29),(($C$5-('Tariffs 2023'!L29+'Tariffs 2023'!M29+'Tariffs 2023'!N29))*'Tariffs 2023'!Z29/100),('Tariffs 2023'!O29*'Tariffs 2023'!Z29/100))),0)</f>
        <v>0</v>
      </c>
      <c r="I35" s="286">
        <f>IF(AND('Tariffs 2023'!O29&gt;0,'Tariffs 2023'!P29&gt;0),IF($C$5&lt;('Tariffs 2023'!L29+'Tariffs 2023'!M29+'Tariffs 2023'!N29+'Tariffs 2023'!O29),0,IF(($C$5-'Tariffs 2023'!L29+'Tariffs 2023'!M29+'Tariffs 2023'!N29+'Tariffs 2023'!O29)&lt;=('Tariffs 2023'!L29+'Tariffs 2023'!M29+'Tariffs 2023'!N29+'Tariffs 2023'!O29+'Tariffs 2023'!P29),(($C$5-('Tariffs 2023'!L29+'Tariffs 2023'!M29+'Tariffs 2023'!N29+'Tariffs 2023'!O29))*'Tariffs 2023'!AA29/100),('Tariffs 2023'!P29*'Tariffs 2023'!AA29/100))),0)</f>
        <v>0</v>
      </c>
      <c r="J35" s="286">
        <f>IF(AND('Tariffs 2023'!P29&gt;0,'Tariffs 2023'!O29&gt;0),IF(($C$5&lt;SUM('Tariffs 2023'!L29:P29)),(0),($C$5-SUM('Tariffs 2023'!L29:P29))*'Tariffs 2023'!AB29/100),IF(AND('Tariffs 2023'!O29&gt;0,'Tariffs 2023'!P29=""),IF(($C$5&lt; SUM('Tariffs 2023'!L29:O29)),(0),($C$5-SUM('Tariffs 2023'!L29:O29))*'Tariffs 2023'!AA29/100),IF(AND('Tariffs 2023'!N29&gt;0,'Tariffs 2023'!O29=""),IF(($C$5&lt; SUM('Tariffs 2023'!L29:N29)),(0),($C$5-SUM('Tariffs 2023'!L29:N29))*'Tariffs 2023'!Z29/100),IF(AND('Tariffs 2023'!M29&gt;0,'Tariffs 2023'!N29=""),IF(($C$5&lt;'Tariffs 2023'!M29+'Tariffs 2023'!L29),(0),(($C$5-('Tariffs 2023'!M29+'Tariffs 2023'!L29))*'Tariffs 2023'!Y29/100)),IF(AND('Tariffs 2023'!L29&gt;0,'Tariffs 2023'!M29=""&gt;0),IF(($C$5&lt;'Tariffs 2023'!L29),(0),($C$5-'Tariffs 2023'!L29)*'Tariffs 2023'!X29/100),0)))))</f>
        <v>0</v>
      </c>
      <c r="K35" s="286">
        <f t="shared" si="0"/>
        <v>177.49454545454546</v>
      </c>
      <c r="L35" s="286">
        <f t="shared" si="6"/>
        <v>761.4545454545455</v>
      </c>
      <c r="M35" s="309">
        <f t="shared" si="7"/>
        <v>1064.9672727272728</v>
      </c>
      <c r="N35" s="287">
        <f t="shared" si="8"/>
        <v>1171.4640000000002</v>
      </c>
      <c r="O35" s="285">
        <f>'Tariffs 2023'!AT29</f>
        <v>0</v>
      </c>
      <c r="P35" s="285">
        <f>'Tariffs 2023'!AU29</f>
        <v>0</v>
      </c>
      <c r="Q35" s="285">
        <f>'Tariffs 2023'!AV29</f>
        <v>0</v>
      </c>
      <c r="R35" s="285">
        <f>'Tariffs 2023'!AW29</f>
        <v>0</v>
      </c>
      <c r="S35" s="288" t="str">
        <f t="shared" si="22"/>
        <v>No discount</v>
      </c>
      <c r="T35" s="288" t="str">
        <f t="shared" si="2"/>
        <v>Exclusive</v>
      </c>
      <c r="U35" s="314">
        <f t="shared" si="3"/>
        <v>1064.9672727272728</v>
      </c>
      <c r="V35" s="314">
        <f t="shared" si="4"/>
        <v>1064.9672727272728</v>
      </c>
      <c r="W35" s="322">
        <f t="shared" si="24"/>
        <v>1171.4640000000002</v>
      </c>
      <c r="X35" s="322">
        <f t="shared" si="24"/>
        <v>1171.4640000000002</v>
      </c>
      <c r="Y35" s="289">
        <f>'Tariffs 2023'!BF29</f>
        <v>0</v>
      </c>
      <c r="Z35" s="305" t="str">
        <f>'Tariffs 2023'!BG29</f>
        <v>n</v>
      </c>
      <c r="AA35" s="290" t="s">
        <v>288</v>
      </c>
      <c r="AB35" s="413"/>
      <c r="AC35" s="413"/>
      <c r="AD35" s="413"/>
      <c r="AE35" s="413"/>
      <c r="AF35" s="413"/>
      <c r="AG35" s="413"/>
      <c r="AH35" s="413"/>
      <c r="AI35" s="413"/>
      <c r="AJ35" s="413"/>
      <c r="AK35" s="413"/>
      <c r="AL35" s="413"/>
      <c r="AM35" s="413"/>
      <c r="AN35" s="413"/>
    </row>
    <row r="36" spans="1:40" ht="25" customHeight="1" x14ac:dyDescent="0.15">
      <c r="A36" s="253" t="str">
        <f>'Tariffs 2023'!F30</f>
        <v>Origin Energy</v>
      </c>
      <c r="B36" s="253" t="str">
        <f>'Tariffs 2023'!D30</f>
        <v>AGN Temora</v>
      </c>
      <c r="C36" s="253" t="str">
        <f>'Tariffs 2023'!G30</f>
        <v>Go Variable</v>
      </c>
      <c r="D36" s="256">
        <f>60*'Tariffs 2023'!H30/100</f>
        <v>47.421818181818182</v>
      </c>
      <c r="E36" s="256">
        <f>IF('Tariffs 2023'!K30="",$C$5*'Tariffs 2023'!W30/100,IF($C$5&gt;='Tariffs 2023'!L30,('Tariffs 2023'!L30*'Tariffs 2023'!W30/100),($C$5*'Tariffs 2023'!W30/100)))</f>
        <v>140.72727272727272</v>
      </c>
      <c r="F36" s="256">
        <f>IF(AND('Tariffs 2023'!L30&gt;0,'Tariffs 2023'!M30&gt;0),IF($C$5&lt;'Tariffs 2023'!L30,0,IF(($C$5-'Tariffs 2023'!L30)&lt;=('Tariffs 2023'!M30+'Tariffs 2023'!L30),(($C$5-'Tariffs 2023'!L30)*'Tariffs 2023'!X30/100),(('Tariffs 2023'!M30)*'Tariffs 2023'!X30/100))),0)</f>
        <v>0</v>
      </c>
      <c r="G36" s="256">
        <f>IF(AND('Tariffs 2023'!M30&gt;0,'Tariffs 2023'!N30&gt;0),IF($C$5&lt;('Tariffs 2023'!L30+'Tariffs 2023'!M30),0,IF(($C$5-'Tariffs 2023'!L30+'Tariffs 2023'!M30)&lt;=('Tariffs 2023'!L30+'Tariffs 2023'!M30+'Tariffs 2023'!N30),(($C$5-('Tariffs 2023'!L30+'Tariffs 2023'!M30))*'Tariffs 2023'!Y30/100),('Tariffs 2023'!N30*'Tariffs 2023'!Y30/100))),0)</f>
        <v>0</v>
      </c>
      <c r="H36" s="256">
        <f>IF(AND('Tariffs 2023'!N30&gt;0,'Tariffs 2023'!O30&gt;0),IF($C$5&lt;('Tariffs 2023'!L30+'Tariffs 2023'!M30+'Tariffs 2023'!N30),0,IF(($C$5-'Tariffs 2023'!L30+'Tariffs 2023'!M30+'Tariffs 2023'!N30)&lt;=('Tariffs 2023'!L30+'Tariffs 2023'!M30+'Tariffs 2023'!N30+'Tariffs 2023'!O30),(($C$5-('Tariffs 2023'!L30+'Tariffs 2023'!M30+'Tariffs 2023'!N30))*'Tariffs 2023'!Z30/100),('Tariffs 2023'!O30*'Tariffs 2023'!Z30/100))),0)</f>
        <v>0</v>
      </c>
      <c r="I36" s="256">
        <f>IF(AND('Tariffs 2023'!O30&gt;0,'Tariffs 2023'!P30&gt;0),IF($C$5&lt;('Tariffs 2023'!L30+'Tariffs 2023'!M30+'Tariffs 2023'!N30+'Tariffs 2023'!O30),0,IF(($C$5-'Tariffs 2023'!L30+'Tariffs 2023'!M30+'Tariffs 2023'!N30+'Tariffs 2023'!O30)&lt;=('Tariffs 2023'!L30+'Tariffs 2023'!M30+'Tariffs 2023'!N30+'Tariffs 2023'!O30+'Tariffs 2023'!P30),(($C$5-('Tariffs 2023'!L30+'Tariffs 2023'!M30+'Tariffs 2023'!N30+'Tariffs 2023'!O30))*'Tariffs 2023'!AA30/100),('Tariffs 2023'!P30*'Tariffs 2023'!AA30/100))),0)</f>
        <v>0</v>
      </c>
      <c r="J36" s="256">
        <f>IF(AND('Tariffs 2023'!P30&gt;0,'Tariffs 2023'!O30&gt;0),IF(($C$5&lt;SUM('Tariffs 2023'!L30:P30)),(0),($C$5-SUM('Tariffs 2023'!L30:P30))*'Tariffs 2023'!AB30/100),IF(AND('Tariffs 2023'!O30&gt;0,'Tariffs 2023'!P30=""),IF(($C$5&lt; SUM('Tariffs 2023'!L30:O30)),(0),($C$5-SUM('Tariffs 2023'!L30:O30))*'Tariffs 2023'!AA30/100),IF(AND('Tariffs 2023'!N30&gt;0,'Tariffs 2023'!O30=""),IF(($C$5&lt; SUM('Tariffs 2023'!L30:N30)),(0),($C$5-SUM('Tariffs 2023'!L30:N30))*'Tariffs 2023'!Z30/100),IF(AND('Tariffs 2023'!M30&gt;0,'Tariffs 2023'!N30=""),IF(($C$5&lt;'Tariffs 2023'!M30+'Tariffs 2023'!L30),(0),(($C$5-('Tariffs 2023'!M30+'Tariffs 2023'!L30))*'Tariffs 2023'!Y30/100)),IF(AND('Tariffs 2023'!L30&gt;0,'Tariffs 2023'!M30=""&gt;0),IF(($C$5&lt;'Tariffs 2023'!L30),(0),($C$5-'Tariffs 2023'!L30)*'Tariffs 2023'!X30/100),0)))))</f>
        <v>0</v>
      </c>
      <c r="K36" s="256">
        <f t="shared" ref="K36" si="45">SUM(D36:J36)</f>
        <v>188.14909090909089</v>
      </c>
      <c r="L36" s="256">
        <f t="shared" si="6"/>
        <v>844.36363636363626</v>
      </c>
      <c r="M36" s="308">
        <f t="shared" si="7"/>
        <v>1128.8945454545453</v>
      </c>
      <c r="N36" s="257">
        <f t="shared" si="8"/>
        <v>1241.7839999999999</v>
      </c>
      <c r="O36" s="253">
        <f>'Tariffs 2023'!AT30</f>
        <v>0</v>
      </c>
      <c r="P36" s="253">
        <f>'Tariffs 2023'!AU30</f>
        <v>0</v>
      </c>
      <c r="Q36" s="253">
        <f>'Tariffs 2023'!AV30</f>
        <v>0</v>
      </c>
      <c r="R36" s="253">
        <f>'Tariffs 2023'!AW30</f>
        <v>0</v>
      </c>
      <c r="S36" s="397" t="str">
        <f t="shared" si="22"/>
        <v>No discount</v>
      </c>
      <c r="T36" s="397" t="str">
        <f t="shared" si="2"/>
        <v>Inclusive</v>
      </c>
      <c r="U36" s="313">
        <f t="shared" si="3"/>
        <v>1128.8945454545453</v>
      </c>
      <c r="V36" s="313">
        <f t="shared" si="4"/>
        <v>1128.8945454545453</v>
      </c>
      <c r="W36" s="321">
        <f t="shared" si="24"/>
        <v>1241.7839999999999</v>
      </c>
      <c r="X36" s="321">
        <f t="shared" si="24"/>
        <v>1241.7839999999999</v>
      </c>
      <c r="Y36" s="259">
        <f>'Tariffs 2023'!BF30</f>
        <v>0</v>
      </c>
      <c r="Z36" s="259" t="str">
        <f>'Tariffs 2023'!BG30</f>
        <v>n</v>
      </c>
      <c r="AA36" s="259" t="s">
        <v>288</v>
      </c>
      <c r="AB36" s="413"/>
      <c r="AC36" s="413"/>
      <c r="AD36" s="413"/>
      <c r="AE36" s="413"/>
      <c r="AF36" s="413"/>
      <c r="AG36" s="413"/>
      <c r="AH36" s="413"/>
      <c r="AI36" s="413"/>
      <c r="AJ36" s="413"/>
      <c r="AK36" s="413"/>
      <c r="AL36" s="413"/>
      <c r="AM36" s="413"/>
      <c r="AN36" s="413"/>
    </row>
    <row r="37" spans="1:40" ht="25" customHeight="1" thickBot="1" x14ac:dyDescent="0.2">
      <c r="A37" s="292" t="str">
        <f>'Tariffs 2023'!F31</f>
        <v>Red Energy</v>
      </c>
      <c r="B37" s="292" t="str">
        <f>'Tariffs 2023'!D31</f>
        <v>AGN Temora</v>
      </c>
      <c r="C37" s="292" t="str">
        <f>'Tariffs 2023'!G31</f>
        <v>Living Energy Saver</v>
      </c>
      <c r="D37" s="293">
        <f>60*'Tariffs 2023'!H31/100</f>
        <v>47.329090909090901</v>
      </c>
      <c r="E37" s="293">
        <f>IF('Tariffs 2023'!K31="",$C$5*'Tariffs 2023'!W31/100,IF($C$5&gt;='Tariffs 2023'!L31,('Tariffs 2023'!L31*'Tariffs 2023'!W31/100),($C$5*'Tariffs 2023'!W31/100)))</f>
        <v>130.18181818181819</v>
      </c>
      <c r="F37" s="293">
        <f>IF(AND('Tariffs 2023'!L31&gt;0,'Tariffs 2023'!M31&gt;0),IF($C$5&lt;'Tariffs 2023'!L31,0,IF(($C$5-'Tariffs 2023'!L31)&lt;=('Tariffs 2023'!M31+'Tariffs 2023'!L31),(($C$5-'Tariffs 2023'!L31)*'Tariffs 2023'!X31/100),(('Tariffs 2023'!M31)*'Tariffs 2023'!X31/100))),0)</f>
        <v>0</v>
      </c>
      <c r="G37" s="293">
        <f>IF(AND('Tariffs 2023'!M31&gt;0,'Tariffs 2023'!N31&gt;0),IF($C$5&lt;('Tariffs 2023'!L31+'Tariffs 2023'!M31),0,IF(($C$5-'Tariffs 2023'!L31+'Tariffs 2023'!M31)&lt;=('Tariffs 2023'!L31+'Tariffs 2023'!M31+'Tariffs 2023'!N31),(($C$5-('Tariffs 2023'!L31+'Tariffs 2023'!M31))*'Tariffs 2023'!Y31/100),('Tariffs 2023'!N31*'Tariffs 2023'!Y31/100))),0)</f>
        <v>0</v>
      </c>
      <c r="H37" s="293">
        <f>IF(AND('Tariffs 2023'!N31&gt;0,'Tariffs 2023'!O31&gt;0),IF($C$5&lt;('Tariffs 2023'!L31+'Tariffs 2023'!M31+'Tariffs 2023'!N31),0,IF(($C$5-'Tariffs 2023'!L31+'Tariffs 2023'!M31+'Tariffs 2023'!N31)&lt;=('Tariffs 2023'!L31+'Tariffs 2023'!M31+'Tariffs 2023'!N31+'Tariffs 2023'!O31),(($C$5-('Tariffs 2023'!L31+'Tariffs 2023'!M31+'Tariffs 2023'!N31))*'Tariffs 2023'!Z31/100),('Tariffs 2023'!O31*'Tariffs 2023'!Z31/100))),0)</f>
        <v>0</v>
      </c>
      <c r="I37" s="293">
        <f>IF(AND('Tariffs 2023'!O31&gt;0,'Tariffs 2023'!P31&gt;0),IF($C$5&lt;('Tariffs 2023'!L31+'Tariffs 2023'!M31+'Tariffs 2023'!N31+'Tariffs 2023'!O31),0,IF(($C$5-'Tariffs 2023'!L31+'Tariffs 2023'!M31+'Tariffs 2023'!N31+'Tariffs 2023'!O31)&lt;=('Tariffs 2023'!L31+'Tariffs 2023'!M31+'Tariffs 2023'!N31+'Tariffs 2023'!O31+'Tariffs 2023'!P31),(($C$5-('Tariffs 2023'!L31+'Tariffs 2023'!M31+'Tariffs 2023'!N31+'Tariffs 2023'!O31))*'Tariffs 2023'!AA31/100),('Tariffs 2023'!P31*'Tariffs 2023'!AA31/100))),0)</f>
        <v>0</v>
      </c>
      <c r="J37" s="293">
        <f>IF(AND('Tariffs 2023'!P31&gt;0,'Tariffs 2023'!O31&gt;0),IF(($C$5&lt;SUM('Tariffs 2023'!L31:P31)),(0),($C$5-SUM('Tariffs 2023'!L31:P31))*'Tariffs 2023'!AB31/100),IF(AND('Tariffs 2023'!O31&gt;0,'Tariffs 2023'!P31=""),IF(($C$5&lt; SUM('Tariffs 2023'!L31:O31)),(0),($C$5-SUM('Tariffs 2023'!L31:O31))*'Tariffs 2023'!AA31/100),IF(AND('Tariffs 2023'!N31&gt;0,'Tariffs 2023'!O31=""),IF(($C$5&lt; SUM('Tariffs 2023'!L31:N31)),(0),($C$5-SUM('Tariffs 2023'!L31:N31))*'Tariffs 2023'!Z31/100),IF(AND('Tariffs 2023'!M31&gt;0,'Tariffs 2023'!N31=""),IF(($C$5&lt;'Tariffs 2023'!M31+'Tariffs 2023'!L31),(0),(($C$5-('Tariffs 2023'!M31+'Tariffs 2023'!L31))*'Tariffs 2023'!Y31/100)),IF(AND('Tariffs 2023'!L31&gt;0,'Tariffs 2023'!M31=""&gt;0),IF(($C$5&lt;'Tariffs 2023'!L31),(0),($C$5-'Tariffs 2023'!L31)*'Tariffs 2023'!X31/100),0)))))</f>
        <v>0</v>
      </c>
      <c r="K37" s="293">
        <f t="shared" ref="K37" si="46">SUM(D37:J37)</f>
        <v>177.51090909090908</v>
      </c>
      <c r="L37" s="293">
        <f t="shared" ref="L37" si="47">(K37*6)-(D37*6)</f>
        <v>781.09090909090901</v>
      </c>
      <c r="M37" s="310">
        <f t="shared" ref="M37" si="48">K37*6</f>
        <v>1065.0654545454545</v>
      </c>
      <c r="N37" s="294">
        <f t="shared" ref="N37" si="49">M37*1.1</f>
        <v>1171.5720000000001</v>
      </c>
      <c r="O37" s="292">
        <f>'Tariffs 2023'!AT31</f>
        <v>0</v>
      </c>
      <c r="P37" s="292">
        <f>'Tariffs 2023'!AU31</f>
        <v>0</v>
      </c>
      <c r="Q37" s="292">
        <f>'Tariffs 2023'!AV31</f>
        <v>0</v>
      </c>
      <c r="R37" s="292">
        <f>'Tariffs 2023'!AW31</f>
        <v>0</v>
      </c>
      <c r="S37" s="398" t="str">
        <f t="shared" ref="S37" si="50">IF(SUM(O37:R37)=0,"No discount",IF(O37&gt;0,"Guaranteed off bill",IF(P37&gt;0,"Guaranteed off usage",IF(Q37&gt;0,"Pay-on-time off bill","Pay-on-time off usage"))))</f>
        <v>No discount</v>
      </c>
      <c r="T37" s="398" t="str">
        <f t="shared" ref="T37" si="51">IF(OR(A37="Origin Energy",A37="Red Energy",A37="Powershop"),"Inclusive","Exclusive")</f>
        <v>Inclusive</v>
      </c>
      <c r="U37" s="315">
        <f t="shared" ref="U37" si="52">IF(AND(S37="Guaranteed off bill",T37="Inclusive"),((M37*1.1)-((M37*1.1)*O37/100))/1.1,IF(AND(S37="Guaranteed off usage",T37="Inclusive"),((M37*1.1)-((L37*1.1)*P37/100))/1.1,IF(AND(S37="Guaranteed off bill",T37="Exclusive"),M37-(M37*O37/100),IF(AND(S37="Guaranteed off usage",T37="Exclusive"),M37-(L37*P37/100),IF(T37="Inclusive",((M37*1.1))/1.1,M37)))))</f>
        <v>1065.0654545454545</v>
      </c>
      <c r="V37" s="315">
        <f t="shared" ref="V37" si="53">IF(AND(S37="Pay-on-time off bill",T37="Inclusive"),((U37*1.1)-((U37*1.1)*Q37/100))/1.1,IF(AND(S37="Pay-on-time off usage",T37="Inclusive"),((U37*1.1)-((L37*1.1)*R37/100))/1.1,IF(AND(S37="Pay-on-time off bill",T37="Exclusive"),U37-(U37*Q37/100),IF(AND(S37="Pay-on-time off usage",T37="Exclusive"),U37-(L37*R37/100),IF(T37="Inclusive",((U37*1.1))/1.1,U37)))))</f>
        <v>1065.0654545454545</v>
      </c>
      <c r="W37" s="323">
        <f t="shared" ref="W37" si="54">U37*1.1</f>
        <v>1171.5720000000001</v>
      </c>
      <c r="X37" s="323">
        <f t="shared" ref="X37" si="55">V37*1.1</f>
        <v>1171.5720000000001</v>
      </c>
      <c r="Y37" s="296">
        <f>'Tariffs 2023'!BF31</f>
        <v>0</v>
      </c>
      <c r="Z37" s="296" t="str">
        <f>'Tariffs 2023'!BG31</f>
        <v>n</v>
      </c>
      <c r="AA37" s="296" t="s">
        <v>288</v>
      </c>
      <c r="AB37" s="413"/>
      <c r="AC37" s="413"/>
      <c r="AD37" s="413"/>
      <c r="AE37" s="413"/>
      <c r="AF37" s="413"/>
      <c r="AG37" s="413"/>
      <c r="AH37" s="413"/>
      <c r="AI37" s="413"/>
      <c r="AJ37" s="413"/>
      <c r="AK37" s="413"/>
      <c r="AL37" s="413"/>
      <c r="AM37" s="413"/>
      <c r="AN37" s="413"/>
    </row>
    <row r="38" spans="1:40" ht="25" customHeight="1" thickTop="1" x14ac:dyDescent="0.15">
      <c r="A38" s="255" t="str">
        <f>'Tariffs 2023'!F32</f>
        <v>Origin Energy</v>
      </c>
      <c r="B38" s="253" t="str">
        <f>'Tariffs 2023'!D32</f>
        <v>AGN Tumut</v>
      </c>
      <c r="C38" s="253" t="str">
        <f>'Tariffs 2023'!G32</f>
        <v>Go Variable</v>
      </c>
      <c r="D38" s="256">
        <f>60*'Tariffs 2023'!H32/100</f>
        <v>48.698181818181808</v>
      </c>
      <c r="E38" s="256">
        <f>IF('Tariffs 2023'!K32="",$C$5*'Tariffs 2023'!W32/100,IF($C$5&gt;='Tariffs 2023'!L32,('Tariffs 2023'!L32*'Tariffs 2023'!W32/100),($C$5*'Tariffs 2023'!W32/100)))</f>
        <v>139.27272727272725</v>
      </c>
      <c r="F38" s="256">
        <f>IF(AND('Tariffs 2023'!L32&gt;0,'Tariffs 2023'!M32&gt;0),IF($C$5&lt;'Tariffs 2023'!L32,0,IF(($C$5-'Tariffs 2023'!L32)&lt;=('Tariffs 2023'!M32+'Tariffs 2023'!L32),(($C$5-'Tariffs 2023'!L32)*'Tariffs 2023'!X32/100),(('Tariffs 2023'!M32)*'Tariffs 2023'!X32/100))),0)</f>
        <v>0</v>
      </c>
      <c r="G38" s="256">
        <f>IF(AND('Tariffs 2023'!M32&gt;0,'Tariffs 2023'!N32&gt;0),IF($C$5&lt;('Tariffs 2023'!L32+'Tariffs 2023'!M32),0,IF(($C$5-'Tariffs 2023'!L32+'Tariffs 2023'!M32)&lt;=('Tariffs 2023'!L32+'Tariffs 2023'!M32+'Tariffs 2023'!N32),(($C$5-('Tariffs 2023'!L32+'Tariffs 2023'!M32))*'Tariffs 2023'!Y32/100),('Tariffs 2023'!N32*'Tariffs 2023'!Y32/100))),0)</f>
        <v>0</v>
      </c>
      <c r="H38" s="256">
        <f>IF(AND('Tariffs 2023'!N32&gt;0,'Tariffs 2023'!O32&gt;0),IF($C$5&lt;('Tariffs 2023'!L32+'Tariffs 2023'!M32+'Tariffs 2023'!N32),0,IF(($C$5-'Tariffs 2023'!L32+'Tariffs 2023'!M32+'Tariffs 2023'!N32)&lt;=('Tariffs 2023'!L32+'Tariffs 2023'!M32+'Tariffs 2023'!N32+'Tariffs 2023'!O32),(($C$5-('Tariffs 2023'!L32+'Tariffs 2023'!M32+'Tariffs 2023'!N32))*'Tariffs 2023'!Z32/100),('Tariffs 2023'!O32*'Tariffs 2023'!Z32/100))),0)</f>
        <v>0</v>
      </c>
      <c r="I38" s="256">
        <f>IF(AND('Tariffs 2023'!O32&gt;0,'Tariffs 2023'!P32&gt;0),IF($C$5&lt;('Tariffs 2023'!L32+'Tariffs 2023'!M32+'Tariffs 2023'!N32+'Tariffs 2023'!O32),0,IF(($C$5-'Tariffs 2023'!L32+'Tariffs 2023'!M32+'Tariffs 2023'!N32+'Tariffs 2023'!O32)&lt;=('Tariffs 2023'!L32+'Tariffs 2023'!M32+'Tariffs 2023'!N32+'Tariffs 2023'!O32+'Tariffs 2023'!P32),(($C$5-('Tariffs 2023'!L32+'Tariffs 2023'!M32+'Tariffs 2023'!N32+'Tariffs 2023'!O32))*'Tariffs 2023'!AA32/100),('Tariffs 2023'!P32*'Tariffs 2023'!AA32/100))),0)</f>
        <v>0</v>
      </c>
      <c r="J38" s="256">
        <f>IF(AND('Tariffs 2023'!P32&gt;0,'Tariffs 2023'!O32&gt;0),IF(($C$5&lt;SUM('Tariffs 2023'!L32:P32)),(0),($C$5-SUM('Tariffs 2023'!L32:P32))*'Tariffs 2023'!AB32/100),IF(AND('Tariffs 2023'!O32&gt;0,'Tariffs 2023'!P32=""),IF(($C$5&lt; SUM('Tariffs 2023'!L32:O32)),(0),($C$5-SUM('Tariffs 2023'!L32:O32))*'Tariffs 2023'!AA32/100),IF(AND('Tariffs 2023'!N32&gt;0,'Tariffs 2023'!O32=""),IF(($C$5&lt; SUM('Tariffs 2023'!L32:N32)),(0),($C$5-SUM('Tariffs 2023'!L32:N32))*'Tariffs 2023'!Z32/100),IF(AND('Tariffs 2023'!M32&gt;0,'Tariffs 2023'!N32=""),IF(($C$5&lt;'Tariffs 2023'!M32+'Tariffs 2023'!L32),(0),(($C$5-('Tariffs 2023'!M32+'Tariffs 2023'!L32))*'Tariffs 2023'!Y32/100)),IF(AND('Tariffs 2023'!L32&gt;0,'Tariffs 2023'!M32=""&gt;0),IF(($C$5&lt;'Tariffs 2023'!L32),(0),($C$5-'Tariffs 2023'!L32)*'Tariffs 2023'!X32/100),0)))))</f>
        <v>0</v>
      </c>
      <c r="K38" s="256">
        <f t="shared" si="0"/>
        <v>187.97090909090906</v>
      </c>
      <c r="L38" s="256">
        <f t="shared" si="6"/>
        <v>835.6363636363634</v>
      </c>
      <c r="M38" s="308">
        <f t="shared" si="7"/>
        <v>1127.8254545454542</v>
      </c>
      <c r="N38" s="257">
        <f t="shared" si="8"/>
        <v>1240.6079999999997</v>
      </c>
      <c r="O38" s="253">
        <f>'Tariffs 2023'!AT32</f>
        <v>0</v>
      </c>
      <c r="P38" s="253">
        <f>'Tariffs 2023'!AU32</f>
        <v>0</v>
      </c>
      <c r="Q38" s="253">
        <f>'Tariffs 2023'!AV32</f>
        <v>0</v>
      </c>
      <c r="R38" s="253">
        <f>'Tariffs 2023'!AW32</f>
        <v>0</v>
      </c>
      <c r="S38" s="258" t="str">
        <f t="shared" si="22"/>
        <v>No discount</v>
      </c>
      <c r="T38" s="258" t="str">
        <f t="shared" si="2"/>
        <v>Inclusive</v>
      </c>
      <c r="U38" s="313">
        <f t="shared" si="3"/>
        <v>1127.8254545454542</v>
      </c>
      <c r="V38" s="313">
        <f t="shared" si="4"/>
        <v>1127.8254545454542</v>
      </c>
      <c r="W38" s="321">
        <f t="shared" si="24"/>
        <v>1240.6079999999997</v>
      </c>
      <c r="X38" s="321">
        <f t="shared" si="24"/>
        <v>1240.6079999999997</v>
      </c>
      <c r="Y38" s="259">
        <f>'Tariffs 2023'!BF32</f>
        <v>0</v>
      </c>
      <c r="Z38" s="268" t="str">
        <f>'Tariffs 2023'!BG32</f>
        <v>n</v>
      </c>
      <c r="AA38" s="260" t="s">
        <v>288</v>
      </c>
      <c r="AB38" s="413"/>
      <c r="AC38" s="413"/>
      <c r="AD38" s="413"/>
      <c r="AE38" s="413"/>
      <c r="AF38" s="413"/>
      <c r="AG38" s="413"/>
      <c r="AH38" s="413"/>
      <c r="AI38" s="413"/>
      <c r="AJ38" s="413"/>
      <c r="AK38" s="413"/>
      <c r="AL38" s="413"/>
      <c r="AM38" s="413"/>
      <c r="AN38" s="413"/>
    </row>
    <row r="39" spans="1:40" ht="25" customHeight="1" thickBot="1" x14ac:dyDescent="0.2">
      <c r="A39" s="291" t="str">
        <f>'Tariffs 2023'!F33</f>
        <v>Red Energy</v>
      </c>
      <c r="B39" s="292" t="str">
        <f>'Tariffs 2023'!D33</f>
        <v>AGN Tumut</v>
      </c>
      <c r="C39" s="292" t="str">
        <f>'Tariffs 2023'!G33</f>
        <v>Living Energy Saver</v>
      </c>
      <c r="D39" s="293">
        <f>60*'Tariffs 2023'!H33/100</f>
        <v>52.79999999999999</v>
      </c>
      <c r="E39" s="293">
        <f>IF('Tariffs 2023'!K33="",$C$5*'Tariffs 2023'!W33/100,IF($C$5&gt;='Tariffs 2023'!L33,('Tariffs 2023'!L33*'Tariffs 2023'!W33/100),($C$5*'Tariffs 2023'!W33/100)))</f>
        <v>131.27272727272725</v>
      </c>
      <c r="F39" s="293">
        <f>IF(AND('Tariffs 2023'!L33&gt;0,'Tariffs 2023'!M33&gt;0),IF($C$5&lt;'Tariffs 2023'!L33,0,IF(($C$5-'Tariffs 2023'!L33)&lt;=('Tariffs 2023'!M33+'Tariffs 2023'!L33),(($C$5-'Tariffs 2023'!L33)*'Tariffs 2023'!X33/100),(('Tariffs 2023'!M33)*'Tariffs 2023'!X33/100))),0)</f>
        <v>0</v>
      </c>
      <c r="G39" s="293">
        <f>IF(AND('Tariffs 2023'!M33&gt;0,'Tariffs 2023'!N33&gt;0),IF($C$5&lt;('Tariffs 2023'!L33+'Tariffs 2023'!M33),0,IF(($C$5-'Tariffs 2023'!L33+'Tariffs 2023'!M33)&lt;=('Tariffs 2023'!L33+'Tariffs 2023'!M33+'Tariffs 2023'!N33),(($C$5-('Tariffs 2023'!L33+'Tariffs 2023'!M33))*'Tariffs 2023'!Y33/100),('Tariffs 2023'!N33*'Tariffs 2023'!Y33/100))),0)</f>
        <v>0</v>
      </c>
      <c r="H39" s="293">
        <f>IF(AND('Tariffs 2023'!N33&gt;0,'Tariffs 2023'!O33&gt;0),IF($C$5&lt;('Tariffs 2023'!L33+'Tariffs 2023'!M33+'Tariffs 2023'!N33),0,IF(($C$5-'Tariffs 2023'!L33+'Tariffs 2023'!M33+'Tariffs 2023'!N33)&lt;=('Tariffs 2023'!L33+'Tariffs 2023'!M33+'Tariffs 2023'!N33+'Tariffs 2023'!O33),(($C$5-('Tariffs 2023'!L33+'Tariffs 2023'!M33+'Tariffs 2023'!N33))*'Tariffs 2023'!Z33/100),('Tariffs 2023'!O33*'Tariffs 2023'!Z33/100))),0)</f>
        <v>0</v>
      </c>
      <c r="I39" s="293">
        <f>IF(AND('Tariffs 2023'!O33&gt;0,'Tariffs 2023'!P33&gt;0),IF($C$5&lt;('Tariffs 2023'!L33+'Tariffs 2023'!M33+'Tariffs 2023'!N33+'Tariffs 2023'!O33),0,IF(($C$5-'Tariffs 2023'!L33+'Tariffs 2023'!M33+'Tariffs 2023'!N33+'Tariffs 2023'!O33)&lt;=('Tariffs 2023'!L33+'Tariffs 2023'!M33+'Tariffs 2023'!N33+'Tariffs 2023'!O33+'Tariffs 2023'!P33),(($C$5-('Tariffs 2023'!L33+'Tariffs 2023'!M33+'Tariffs 2023'!N33+'Tariffs 2023'!O33))*'Tariffs 2023'!AA33/100),('Tariffs 2023'!P33*'Tariffs 2023'!AA33/100))),0)</f>
        <v>0</v>
      </c>
      <c r="J39" s="293">
        <f>IF(AND('Tariffs 2023'!P33&gt;0,'Tariffs 2023'!O33&gt;0),IF(($C$5&lt;SUM('Tariffs 2023'!L33:P33)),(0),($C$5-SUM('Tariffs 2023'!L33:P33))*'Tariffs 2023'!AB33/100),IF(AND('Tariffs 2023'!O33&gt;0,'Tariffs 2023'!P33=""),IF(($C$5&lt; SUM('Tariffs 2023'!L33:O33)),(0),($C$5-SUM('Tariffs 2023'!L33:O33))*'Tariffs 2023'!AA33/100),IF(AND('Tariffs 2023'!N33&gt;0,'Tariffs 2023'!O33=""),IF(($C$5&lt; SUM('Tariffs 2023'!L33:N33)),(0),($C$5-SUM('Tariffs 2023'!L33:N33))*'Tariffs 2023'!Z33/100),IF(AND('Tariffs 2023'!M33&gt;0,'Tariffs 2023'!N33=""),IF(($C$5&lt;'Tariffs 2023'!M33+'Tariffs 2023'!L33),(0),(($C$5-('Tariffs 2023'!M33+'Tariffs 2023'!L33))*'Tariffs 2023'!Y33/100)),IF(AND('Tariffs 2023'!L33&gt;0,'Tariffs 2023'!M33=""&gt;0),IF(($C$5&lt;'Tariffs 2023'!L33),(0),($C$5-'Tariffs 2023'!L33)*'Tariffs 2023'!X33/100),0)))))</f>
        <v>0</v>
      </c>
      <c r="K39" s="293">
        <f t="shared" si="0"/>
        <v>184.07272727272724</v>
      </c>
      <c r="L39" s="293">
        <f t="shared" si="6"/>
        <v>787.63636363636351</v>
      </c>
      <c r="M39" s="310">
        <f t="shared" si="7"/>
        <v>1104.4363636363635</v>
      </c>
      <c r="N39" s="294">
        <f t="shared" si="8"/>
        <v>1214.8799999999999</v>
      </c>
      <c r="O39" s="292">
        <f>'Tariffs 2023'!AT33</f>
        <v>0</v>
      </c>
      <c r="P39" s="292">
        <f>'Tariffs 2023'!AU33</f>
        <v>0</v>
      </c>
      <c r="Q39" s="292">
        <f>'Tariffs 2023'!AV33</f>
        <v>0</v>
      </c>
      <c r="R39" s="292">
        <f>'Tariffs 2023'!AW33</f>
        <v>0</v>
      </c>
      <c r="S39" s="295" t="str">
        <f t="shared" si="22"/>
        <v>No discount</v>
      </c>
      <c r="T39" s="295" t="str">
        <f t="shared" si="2"/>
        <v>Inclusive</v>
      </c>
      <c r="U39" s="315">
        <f t="shared" si="3"/>
        <v>1104.4363636363635</v>
      </c>
      <c r="V39" s="315">
        <f t="shared" si="4"/>
        <v>1104.4363636363635</v>
      </c>
      <c r="W39" s="323">
        <f t="shared" si="24"/>
        <v>1214.8799999999999</v>
      </c>
      <c r="X39" s="323">
        <f t="shared" si="24"/>
        <v>1214.8799999999999</v>
      </c>
      <c r="Y39" s="296">
        <f>'Tariffs 2023'!BF33</f>
        <v>0</v>
      </c>
      <c r="Z39" s="296" t="str">
        <f>'Tariffs 2023'!BG33</f>
        <v>n</v>
      </c>
      <c r="AA39" s="297" t="s">
        <v>400</v>
      </c>
      <c r="AB39" s="413"/>
      <c r="AC39" s="413"/>
      <c r="AD39" s="413"/>
      <c r="AE39" s="413"/>
      <c r="AF39" s="413"/>
      <c r="AG39" s="413"/>
      <c r="AH39" s="413"/>
      <c r="AI39" s="413"/>
      <c r="AJ39" s="413"/>
      <c r="AK39" s="413"/>
      <c r="AL39" s="413"/>
      <c r="AM39" s="413"/>
      <c r="AN39" s="413"/>
    </row>
    <row r="40" spans="1:40" ht="25" customHeight="1" thickTop="1" x14ac:dyDescent="0.15">
      <c r="A40" s="284" t="str">
        <f>'Tariffs 2023'!F34</f>
        <v>AGL</v>
      </c>
      <c r="B40" s="285" t="str">
        <f>'Tariffs 2023'!D34</f>
        <v>AGN Wagga Wagga</v>
      </c>
      <c r="C40" s="285" t="str">
        <f>'Tariffs 2023'!G34</f>
        <v>Value Saver</v>
      </c>
      <c r="D40" s="286">
        <f>60*'Tariffs 2023'!H34/100</f>
        <v>57.130909090909078</v>
      </c>
      <c r="E40" s="286">
        <f>IF('Tariffs 2023'!K34="",$C$5*'Tariffs 2023'!W34/100,IF($C$5&gt;='Tariffs 2023'!L34,('Tariffs 2023'!L34*'Tariffs 2023'!W34/100),($C$5*'Tariffs 2023'!W34/100)))</f>
        <v>104.36363636363636</v>
      </c>
      <c r="F40" s="286">
        <f>IF(AND('Tariffs 2023'!L34&gt;0,'Tariffs 2023'!M34&gt;0),IF($C$5&lt;'Tariffs 2023'!L34,0,IF(($C$5-'Tariffs 2023'!L34)&lt;=('Tariffs 2023'!M34+'Tariffs 2023'!L34),(($C$5-'Tariffs 2023'!L34)*'Tariffs 2023'!X34/100),(('Tariffs 2023'!M34)*'Tariffs 2023'!X34/100))),0)</f>
        <v>0</v>
      </c>
      <c r="G40" s="286">
        <f>IF(AND('Tariffs 2023'!M34&gt;0,'Tariffs 2023'!N34&gt;0),IF($C$5&lt;('Tariffs 2023'!L34+'Tariffs 2023'!M34),0,IF(($C$5-'Tariffs 2023'!L34+'Tariffs 2023'!M34)&lt;=('Tariffs 2023'!L34+'Tariffs 2023'!M34+'Tariffs 2023'!N34),(($C$5-('Tariffs 2023'!L34+'Tariffs 2023'!M34))*'Tariffs 2023'!Y34/100),('Tariffs 2023'!N34*'Tariffs 2023'!Y34/100))),0)</f>
        <v>0</v>
      </c>
      <c r="H40" s="286">
        <f>IF(AND('Tariffs 2023'!N34&gt;0,'Tariffs 2023'!O34&gt;0),IF($C$5&lt;('Tariffs 2023'!L34+'Tariffs 2023'!M34+'Tariffs 2023'!N34),0,IF(($C$5-'Tariffs 2023'!L34+'Tariffs 2023'!M34+'Tariffs 2023'!N34)&lt;=('Tariffs 2023'!L34+'Tariffs 2023'!M34+'Tariffs 2023'!N34+'Tariffs 2023'!O34),(($C$5-('Tariffs 2023'!L34+'Tariffs 2023'!M34+'Tariffs 2023'!N34))*'Tariffs 2023'!Z34/100),('Tariffs 2023'!O34*'Tariffs 2023'!Z34/100))),0)</f>
        <v>0</v>
      </c>
      <c r="I40" s="286">
        <f>IF(AND('Tariffs 2023'!O34&gt;0,'Tariffs 2023'!P34&gt;0),IF($C$5&lt;('Tariffs 2023'!L34+'Tariffs 2023'!M34+'Tariffs 2023'!N34+'Tariffs 2023'!O34),0,IF(($C$5-'Tariffs 2023'!L34+'Tariffs 2023'!M34+'Tariffs 2023'!N34+'Tariffs 2023'!O34)&lt;=('Tariffs 2023'!L34+'Tariffs 2023'!M34+'Tariffs 2023'!N34+'Tariffs 2023'!O34+'Tariffs 2023'!P34),(($C$5-('Tariffs 2023'!L34+'Tariffs 2023'!M34+'Tariffs 2023'!N34+'Tariffs 2023'!O34))*'Tariffs 2023'!AA34/100),('Tariffs 2023'!P34*'Tariffs 2023'!AA34/100))),0)</f>
        <v>0</v>
      </c>
      <c r="J40" s="286">
        <f>IF(AND('Tariffs 2023'!P34&gt;0,'Tariffs 2023'!O34&gt;0),IF(($C$5&lt;SUM('Tariffs 2023'!L34:P34)),(0),($C$5-SUM('Tariffs 2023'!L34:P34))*'Tariffs 2023'!AB34/100),IF(AND('Tariffs 2023'!O34&gt;0,'Tariffs 2023'!P34=""),IF(($C$5&lt; SUM('Tariffs 2023'!L34:O34)),(0),($C$5-SUM('Tariffs 2023'!L34:O34))*'Tariffs 2023'!AA34/100),IF(AND('Tariffs 2023'!N34&gt;0,'Tariffs 2023'!O34=""),IF(($C$5&lt; SUM('Tariffs 2023'!L34:N34)),(0),($C$5-SUM('Tariffs 2023'!L34:N34))*'Tariffs 2023'!Z34/100),IF(AND('Tariffs 2023'!M34&gt;0,'Tariffs 2023'!N34=""),IF(($C$5&lt;'Tariffs 2023'!M34+'Tariffs 2023'!L34),(0),(($C$5-('Tariffs 2023'!M34+'Tariffs 2023'!L34))*'Tariffs 2023'!Y34/100)),IF(AND('Tariffs 2023'!L34&gt;0,'Tariffs 2023'!M34=""&gt;0),IF(($C$5&lt;'Tariffs 2023'!L34),(0),($C$5-'Tariffs 2023'!L34)*'Tariffs 2023'!X34/100),0)))))</f>
        <v>0</v>
      </c>
      <c r="K40" s="286">
        <f t="shared" si="0"/>
        <v>161.49454545454543</v>
      </c>
      <c r="L40" s="286">
        <f t="shared" si="6"/>
        <v>626.18181818181802</v>
      </c>
      <c r="M40" s="309">
        <f t="shared" si="7"/>
        <v>968.96727272727253</v>
      </c>
      <c r="N40" s="287">
        <f t="shared" si="8"/>
        <v>1065.8639999999998</v>
      </c>
      <c r="O40" s="285">
        <f>'Tariffs 2023'!AT34</f>
        <v>0</v>
      </c>
      <c r="P40" s="285">
        <f>'Tariffs 2023'!AU34</f>
        <v>0</v>
      </c>
      <c r="Q40" s="285">
        <f>'Tariffs 2023'!AV34</f>
        <v>0</v>
      </c>
      <c r="R40" s="285">
        <f>'Tariffs 2023'!AW34</f>
        <v>0</v>
      </c>
      <c r="S40" s="288" t="str">
        <f t="shared" si="22"/>
        <v>No discount</v>
      </c>
      <c r="T40" s="288" t="str">
        <f t="shared" si="2"/>
        <v>Exclusive</v>
      </c>
      <c r="U40" s="314">
        <f t="shared" si="3"/>
        <v>968.96727272727253</v>
      </c>
      <c r="V40" s="314">
        <f t="shared" si="4"/>
        <v>968.96727272727253</v>
      </c>
      <c r="W40" s="322">
        <f t="shared" si="24"/>
        <v>1065.8639999999998</v>
      </c>
      <c r="X40" s="322">
        <f t="shared" si="24"/>
        <v>1065.8639999999998</v>
      </c>
      <c r="Y40" s="289">
        <f>'Tariffs 2023'!BF34</f>
        <v>0</v>
      </c>
      <c r="Z40" s="305" t="str">
        <f>'Tariffs 2023'!BG34</f>
        <v>n</v>
      </c>
      <c r="AA40" s="290" t="s">
        <v>288</v>
      </c>
      <c r="AB40" s="413"/>
      <c r="AC40" s="413"/>
      <c r="AD40" s="413"/>
      <c r="AE40" s="413"/>
      <c r="AF40" s="413"/>
      <c r="AG40" s="413"/>
      <c r="AH40" s="413"/>
      <c r="AI40" s="413"/>
      <c r="AJ40" s="413"/>
      <c r="AK40" s="413"/>
      <c r="AL40" s="413"/>
      <c r="AM40" s="413"/>
      <c r="AN40" s="413"/>
    </row>
    <row r="41" spans="1:40" ht="25" customHeight="1" x14ac:dyDescent="0.15">
      <c r="A41" s="253" t="str">
        <f>'Tariffs 2023'!F35</f>
        <v>Origin Energy</v>
      </c>
      <c r="B41" s="253" t="str">
        <f>'Tariffs 2023'!D35</f>
        <v>AGN Wagga Wagga</v>
      </c>
      <c r="C41" s="253" t="str">
        <f>'Tariffs 2023'!G35</f>
        <v>Go Variable</v>
      </c>
      <c r="D41" s="256">
        <f>60*'Tariffs 2023'!H35/100</f>
        <v>57.109090909090902</v>
      </c>
      <c r="E41" s="256">
        <f>IF('Tariffs 2023'!K35="",$C$5*'Tariffs 2023'!W35/100,IF($C$5&gt;='Tariffs 2023'!L35,('Tariffs 2023'!L35*'Tariffs 2023'!W35/100),($C$5*'Tariffs 2023'!W35/100)))</f>
        <v>124.36363636363636</v>
      </c>
      <c r="F41" s="256">
        <f>IF(AND('Tariffs 2023'!L35&gt;0,'Tariffs 2023'!M35&gt;0),IF($C$5&lt;'Tariffs 2023'!L35,0,IF(($C$5-'Tariffs 2023'!L35)&lt;=('Tariffs 2023'!M35+'Tariffs 2023'!L35),(($C$5-'Tariffs 2023'!L35)*'Tariffs 2023'!X35/100),(('Tariffs 2023'!M35)*'Tariffs 2023'!X35/100))),0)</f>
        <v>0</v>
      </c>
      <c r="G41" s="256">
        <f>IF(AND('Tariffs 2023'!M35&gt;0,'Tariffs 2023'!N35&gt;0),IF($C$5&lt;('Tariffs 2023'!L35+'Tariffs 2023'!M35),0,IF(($C$5-'Tariffs 2023'!L35+'Tariffs 2023'!M35)&lt;=('Tariffs 2023'!L35+'Tariffs 2023'!M35+'Tariffs 2023'!N35),(($C$5-('Tariffs 2023'!L35+'Tariffs 2023'!M35))*'Tariffs 2023'!Y35/100),('Tariffs 2023'!N35*'Tariffs 2023'!Y35/100))),0)</f>
        <v>0</v>
      </c>
      <c r="H41" s="256">
        <f>IF(AND('Tariffs 2023'!N35&gt;0,'Tariffs 2023'!O35&gt;0),IF($C$5&lt;('Tariffs 2023'!L35+'Tariffs 2023'!M35+'Tariffs 2023'!N35),0,IF(($C$5-'Tariffs 2023'!L35+'Tariffs 2023'!M35+'Tariffs 2023'!N35)&lt;=('Tariffs 2023'!L35+'Tariffs 2023'!M35+'Tariffs 2023'!N35+'Tariffs 2023'!O35),(($C$5-('Tariffs 2023'!L35+'Tariffs 2023'!M35+'Tariffs 2023'!N35))*'Tariffs 2023'!Z35/100),('Tariffs 2023'!O35*'Tariffs 2023'!Z35/100))),0)</f>
        <v>0</v>
      </c>
      <c r="I41" s="256">
        <f>IF(AND('Tariffs 2023'!O35&gt;0,'Tariffs 2023'!P35&gt;0),IF($C$5&lt;('Tariffs 2023'!L35+'Tariffs 2023'!M35+'Tariffs 2023'!N35+'Tariffs 2023'!O35),0,IF(($C$5-'Tariffs 2023'!L35+'Tariffs 2023'!M35+'Tariffs 2023'!N35+'Tariffs 2023'!O35)&lt;=('Tariffs 2023'!L35+'Tariffs 2023'!M35+'Tariffs 2023'!N35+'Tariffs 2023'!O35+'Tariffs 2023'!P35),(($C$5-('Tariffs 2023'!L35+'Tariffs 2023'!M35+'Tariffs 2023'!N35+'Tariffs 2023'!O35))*'Tariffs 2023'!AA35/100),('Tariffs 2023'!P35*'Tariffs 2023'!AA35/100))),0)</f>
        <v>0</v>
      </c>
      <c r="J41" s="256">
        <f>IF(AND('Tariffs 2023'!P35&gt;0,'Tariffs 2023'!O35&gt;0),IF(($C$5&lt;SUM('Tariffs 2023'!L35:P35)),(0),($C$5-SUM('Tariffs 2023'!L35:P35))*'Tariffs 2023'!AB35/100),IF(AND('Tariffs 2023'!O35&gt;0,'Tariffs 2023'!P35=""),IF(($C$5&lt; SUM('Tariffs 2023'!L35:O35)),(0),($C$5-SUM('Tariffs 2023'!L35:O35))*'Tariffs 2023'!AA35/100),IF(AND('Tariffs 2023'!N35&gt;0,'Tariffs 2023'!O35=""),IF(($C$5&lt; SUM('Tariffs 2023'!L35:N35)),(0),($C$5-SUM('Tariffs 2023'!L35:N35))*'Tariffs 2023'!Z35/100),IF(AND('Tariffs 2023'!M35&gt;0,'Tariffs 2023'!N35=""),IF(($C$5&lt;'Tariffs 2023'!M35+'Tariffs 2023'!L35),(0),(($C$5-('Tariffs 2023'!M35+'Tariffs 2023'!L35))*'Tariffs 2023'!Y35/100)),IF(AND('Tariffs 2023'!L35&gt;0,'Tariffs 2023'!M35=""&gt;0),IF(($C$5&lt;'Tariffs 2023'!L35),(0),($C$5-'Tariffs 2023'!L35)*'Tariffs 2023'!X35/100),0)))))</f>
        <v>0</v>
      </c>
      <c r="K41" s="256">
        <f t="shared" ref="K41" si="56">SUM(D41:J41)</f>
        <v>181.47272727272727</v>
      </c>
      <c r="L41" s="256">
        <f t="shared" si="6"/>
        <v>746.18181818181813</v>
      </c>
      <c r="M41" s="308">
        <f t="shared" si="7"/>
        <v>1088.8363636363636</v>
      </c>
      <c r="N41" s="257">
        <f t="shared" si="8"/>
        <v>1197.72</v>
      </c>
      <c r="O41" s="253">
        <f>'Tariffs 2023'!AT35</f>
        <v>0</v>
      </c>
      <c r="P41" s="253">
        <f>'Tariffs 2023'!AU35</f>
        <v>0</v>
      </c>
      <c r="Q41" s="253">
        <f>'Tariffs 2023'!AV35</f>
        <v>0</v>
      </c>
      <c r="R41" s="253">
        <f>'Tariffs 2023'!AW35</f>
        <v>0</v>
      </c>
      <c r="S41" s="397" t="str">
        <f t="shared" si="22"/>
        <v>No discount</v>
      </c>
      <c r="T41" s="397" t="str">
        <f t="shared" si="2"/>
        <v>Inclusive</v>
      </c>
      <c r="U41" s="313">
        <f t="shared" si="3"/>
        <v>1088.8363636363636</v>
      </c>
      <c r="V41" s="313">
        <f t="shared" si="4"/>
        <v>1088.8363636363636</v>
      </c>
      <c r="W41" s="321">
        <f t="shared" si="24"/>
        <v>1197.72</v>
      </c>
      <c r="X41" s="321">
        <f t="shared" si="24"/>
        <v>1197.72</v>
      </c>
      <c r="Y41" s="259">
        <f>'Tariffs 2023'!BF35</f>
        <v>0</v>
      </c>
      <c r="Z41" s="259" t="str">
        <f>'Tariffs 2023'!BG35</f>
        <v>n</v>
      </c>
      <c r="AA41" s="259" t="s">
        <v>288</v>
      </c>
      <c r="AB41" s="413"/>
      <c r="AC41" s="413"/>
      <c r="AD41" s="413"/>
      <c r="AE41" s="413"/>
      <c r="AF41" s="413"/>
      <c r="AG41" s="413"/>
      <c r="AH41" s="413"/>
      <c r="AI41" s="413"/>
      <c r="AJ41" s="413"/>
      <c r="AK41" s="413"/>
      <c r="AL41" s="413"/>
      <c r="AM41" s="413"/>
      <c r="AN41" s="413"/>
    </row>
    <row r="42" spans="1:40" ht="25" customHeight="1" thickBot="1" x14ac:dyDescent="0.2">
      <c r="A42" s="292" t="str">
        <f>'Tariffs 2023'!F36</f>
        <v>Red Energy</v>
      </c>
      <c r="B42" s="292" t="str">
        <f>'Tariffs 2023'!D36</f>
        <v>AGN Wagga Wagga</v>
      </c>
      <c r="C42" s="292" t="str">
        <f>'Tariffs 2023'!G36</f>
        <v>Living Energy Saver</v>
      </c>
      <c r="D42" s="293">
        <f>60*'Tariffs 2023'!H36/100</f>
        <v>58.79999999999999</v>
      </c>
      <c r="E42" s="293">
        <f>IF('Tariffs 2023'!K36="",$C$5*'Tariffs 2023'!W36/100,IF($C$5&gt;='Tariffs 2023'!L36,('Tariffs 2023'!L36*'Tariffs 2023'!W36/100),($C$5*'Tariffs 2023'!W36/100)))</f>
        <v>107.63636363636363</v>
      </c>
      <c r="F42" s="293">
        <f>IF(AND('Tariffs 2023'!L36&gt;0,'Tariffs 2023'!M36&gt;0),IF($C$5&lt;'Tariffs 2023'!L36,0,IF(($C$5-'Tariffs 2023'!L36)&lt;=('Tariffs 2023'!M36+'Tariffs 2023'!L36),(($C$5-'Tariffs 2023'!L36)*'Tariffs 2023'!X36/100),(('Tariffs 2023'!M36)*'Tariffs 2023'!X36/100))),0)</f>
        <v>0</v>
      </c>
      <c r="G42" s="293">
        <f>IF(AND('Tariffs 2023'!M36&gt;0,'Tariffs 2023'!N36&gt;0),IF($C$5&lt;('Tariffs 2023'!L36+'Tariffs 2023'!M36),0,IF(($C$5-'Tariffs 2023'!L36+'Tariffs 2023'!M36)&lt;=('Tariffs 2023'!L36+'Tariffs 2023'!M36+'Tariffs 2023'!N36),(($C$5-('Tariffs 2023'!L36+'Tariffs 2023'!M36))*'Tariffs 2023'!Y36/100),('Tariffs 2023'!N36*'Tariffs 2023'!Y36/100))),0)</f>
        <v>0</v>
      </c>
      <c r="H42" s="293">
        <f>IF(AND('Tariffs 2023'!N36&gt;0,'Tariffs 2023'!O36&gt;0),IF($C$5&lt;('Tariffs 2023'!L36+'Tariffs 2023'!M36+'Tariffs 2023'!N36),0,IF(($C$5-'Tariffs 2023'!L36+'Tariffs 2023'!M36+'Tariffs 2023'!N36)&lt;=('Tariffs 2023'!L36+'Tariffs 2023'!M36+'Tariffs 2023'!N36+'Tariffs 2023'!O36),(($C$5-('Tariffs 2023'!L36+'Tariffs 2023'!M36+'Tariffs 2023'!N36))*'Tariffs 2023'!Z36/100),('Tariffs 2023'!O36*'Tariffs 2023'!Z36/100))),0)</f>
        <v>0</v>
      </c>
      <c r="I42" s="293">
        <f>IF(AND('Tariffs 2023'!O36&gt;0,'Tariffs 2023'!P36&gt;0),IF($C$5&lt;('Tariffs 2023'!L36+'Tariffs 2023'!M36+'Tariffs 2023'!N36+'Tariffs 2023'!O36),0,IF(($C$5-'Tariffs 2023'!L36+'Tariffs 2023'!M36+'Tariffs 2023'!N36+'Tariffs 2023'!O36)&lt;=('Tariffs 2023'!L36+'Tariffs 2023'!M36+'Tariffs 2023'!N36+'Tariffs 2023'!O36+'Tariffs 2023'!P36),(($C$5-('Tariffs 2023'!L36+'Tariffs 2023'!M36+'Tariffs 2023'!N36+'Tariffs 2023'!O36))*'Tariffs 2023'!AA36/100),('Tariffs 2023'!P36*'Tariffs 2023'!AA36/100))),0)</f>
        <v>0</v>
      </c>
      <c r="J42" s="293">
        <f>IF(AND('Tariffs 2023'!P36&gt;0,'Tariffs 2023'!O36&gt;0),IF(($C$5&lt;SUM('Tariffs 2023'!L36:P36)),(0),($C$5-SUM('Tariffs 2023'!L36:P36))*'Tariffs 2023'!AB36/100),IF(AND('Tariffs 2023'!O36&gt;0,'Tariffs 2023'!P36=""),IF(($C$5&lt; SUM('Tariffs 2023'!L36:O36)),(0),($C$5-SUM('Tariffs 2023'!L36:O36))*'Tariffs 2023'!AA36/100),IF(AND('Tariffs 2023'!N36&gt;0,'Tariffs 2023'!O36=""),IF(($C$5&lt; SUM('Tariffs 2023'!L36:N36)),(0),($C$5-SUM('Tariffs 2023'!L36:N36))*'Tariffs 2023'!Z36/100),IF(AND('Tariffs 2023'!M36&gt;0,'Tariffs 2023'!N36=""),IF(($C$5&lt;'Tariffs 2023'!M36+'Tariffs 2023'!L36),(0),(($C$5-('Tariffs 2023'!M36+'Tariffs 2023'!L36))*'Tariffs 2023'!Y36/100)),IF(AND('Tariffs 2023'!L36&gt;0,'Tariffs 2023'!M36=""&gt;0),IF(($C$5&lt;'Tariffs 2023'!L36),(0),($C$5-'Tariffs 2023'!L36)*'Tariffs 2023'!X36/100),0)))))</f>
        <v>0</v>
      </c>
      <c r="K42" s="293">
        <f t="shared" ref="K42" si="57">SUM(D42:J42)</f>
        <v>166.43636363636361</v>
      </c>
      <c r="L42" s="293">
        <f t="shared" ref="L42" si="58">(K42*6)-(D42*6)</f>
        <v>645.81818181818176</v>
      </c>
      <c r="M42" s="310">
        <f t="shared" ref="M42" si="59">K42*6</f>
        <v>998.61818181818171</v>
      </c>
      <c r="N42" s="294">
        <f t="shared" ref="N42" si="60">M42*1.1</f>
        <v>1098.48</v>
      </c>
      <c r="O42" s="292">
        <f>'Tariffs 2023'!AT36</f>
        <v>0</v>
      </c>
      <c r="P42" s="292">
        <f>'Tariffs 2023'!AU36</f>
        <v>0</v>
      </c>
      <c r="Q42" s="292">
        <f>'Tariffs 2023'!AV36</f>
        <v>0</v>
      </c>
      <c r="R42" s="292">
        <f>'Tariffs 2023'!AW36</f>
        <v>0</v>
      </c>
      <c r="S42" s="398" t="str">
        <f t="shared" ref="S42" si="61">IF(SUM(O42:R42)=0,"No discount",IF(O42&gt;0,"Guaranteed off bill",IF(P42&gt;0,"Guaranteed off usage",IF(Q42&gt;0,"Pay-on-time off bill","Pay-on-time off usage"))))</f>
        <v>No discount</v>
      </c>
      <c r="T42" s="398" t="str">
        <f t="shared" ref="T42" si="62">IF(OR(A42="Origin Energy",A42="Red Energy",A42="Powershop"),"Inclusive","Exclusive")</f>
        <v>Inclusive</v>
      </c>
      <c r="U42" s="315">
        <f t="shared" ref="U42" si="63">IF(AND(S42="Guaranteed off bill",T42="Inclusive"),((M42*1.1)-((M42*1.1)*O42/100))/1.1,IF(AND(S42="Guaranteed off usage",T42="Inclusive"),((M42*1.1)-((L42*1.1)*P42/100))/1.1,IF(AND(S42="Guaranteed off bill",T42="Exclusive"),M42-(M42*O42/100),IF(AND(S42="Guaranteed off usage",T42="Exclusive"),M42-(L42*P42/100),IF(T42="Inclusive",((M42*1.1))/1.1,M42)))))</f>
        <v>998.61818181818171</v>
      </c>
      <c r="V42" s="315">
        <f t="shared" ref="V42" si="64">IF(AND(S42="Pay-on-time off bill",T42="Inclusive"),((U42*1.1)-((U42*1.1)*Q42/100))/1.1,IF(AND(S42="Pay-on-time off usage",T42="Inclusive"),((U42*1.1)-((L42*1.1)*R42/100))/1.1,IF(AND(S42="Pay-on-time off bill",T42="Exclusive"),U42-(U42*Q42/100),IF(AND(S42="Pay-on-time off usage",T42="Exclusive"),U42-(L42*R42/100),IF(T42="Inclusive",((U42*1.1))/1.1,U42)))))</f>
        <v>998.61818181818171</v>
      </c>
      <c r="W42" s="323">
        <f t="shared" ref="W42" si="65">U42*1.1</f>
        <v>1098.48</v>
      </c>
      <c r="X42" s="323">
        <f t="shared" ref="X42" si="66">V42*1.1</f>
        <v>1098.48</v>
      </c>
      <c r="Y42" s="296">
        <f>'Tariffs 2023'!BF36</f>
        <v>0</v>
      </c>
      <c r="Z42" s="296" t="str">
        <f>'Tariffs 2023'!BG36</f>
        <v>n</v>
      </c>
      <c r="AA42" s="296" t="s">
        <v>288</v>
      </c>
      <c r="AB42" s="413"/>
      <c r="AC42" s="413"/>
      <c r="AD42" s="413"/>
      <c r="AE42" s="413"/>
      <c r="AF42" s="413"/>
      <c r="AG42" s="413"/>
      <c r="AH42" s="413"/>
      <c r="AI42" s="413"/>
      <c r="AJ42" s="413"/>
      <c r="AK42" s="413"/>
      <c r="AL42" s="413"/>
      <c r="AM42" s="413"/>
      <c r="AN42" s="413"/>
    </row>
    <row r="43" spans="1:40" ht="25" customHeight="1" thickTop="1" x14ac:dyDescent="0.15">
      <c r="A43" s="255" t="str">
        <f>'Tariffs 2023'!F37</f>
        <v>Origin Energy</v>
      </c>
      <c r="B43" s="253" t="str">
        <f>'Tariffs 2023'!D37</f>
        <v>Central Ranges Pipeline Tamworth</v>
      </c>
      <c r="C43" s="253" t="str">
        <f>'Tariffs 2023'!G37</f>
        <v>Go Variable</v>
      </c>
      <c r="D43" s="256">
        <f>60*'Tariffs 2023'!H37/100</f>
        <v>38.11090909090909</v>
      </c>
      <c r="E43" s="256">
        <f>IF('Tariffs 2023'!K37="",$C$5*'Tariffs 2023'!W37/100,IF($C$5&gt;='Tariffs 2023'!L37,('Tariffs 2023'!L37*'Tariffs 2023'!W37/100),($C$5*'Tariffs 2023'!W37/100)))</f>
        <v>184</v>
      </c>
      <c r="F43" s="256">
        <f>IF(AND('Tariffs 2023'!L37&gt;0,'Tariffs 2023'!M37&gt;0),IF($C$5&lt;'Tariffs 2023'!L37,0,IF(($C$5-'Tariffs 2023'!L37)&lt;=('Tariffs 2023'!M37+'Tariffs 2023'!L37),(($C$5-'Tariffs 2023'!L37)*'Tariffs 2023'!X37/100),(('Tariffs 2023'!M37)*'Tariffs 2023'!X37/100))),0)</f>
        <v>0</v>
      </c>
      <c r="G43" s="256">
        <f>IF(AND('Tariffs 2023'!M37&gt;0,'Tariffs 2023'!N37&gt;0),IF($C$5&lt;('Tariffs 2023'!L37+'Tariffs 2023'!M37),0,IF(($C$5-'Tariffs 2023'!L37+'Tariffs 2023'!M37)&lt;=('Tariffs 2023'!L37+'Tariffs 2023'!M37+'Tariffs 2023'!N37),(($C$5-('Tariffs 2023'!L37+'Tariffs 2023'!M37))*'Tariffs 2023'!Y37/100),('Tariffs 2023'!N37*'Tariffs 2023'!Y37/100))),0)</f>
        <v>0</v>
      </c>
      <c r="H43" s="256">
        <f>IF(AND('Tariffs 2023'!N37&gt;0,'Tariffs 2023'!O37&gt;0),IF($C$5&lt;('Tariffs 2023'!L37+'Tariffs 2023'!M37+'Tariffs 2023'!N37),0,IF(($C$5-'Tariffs 2023'!L37+'Tariffs 2023'!M37+'Tariffs 2023'!N37)&lt;=('Tariffs 2023'!L37+'Tariffs 2023'!M37+'Tariffs 2023'!N37+'Tariffs 2023'!O37),(($C$5-('Tariffs 2023'!L37+'Tariffs 2023'!M37+'Tariffs 2023'!N37))*'Tariffs 2023'!Z37/100),('Tariffs 2023'!O37*'Tariffs 2023'!Z37/100))),0)</f>
        <v>0</v>
      </c>
      <c r="I43" s="256">
        <f>IF(AND('Tariffs 2023'!O37&gt;0,'Tariffs 2023'!P37&gt;0),IF($C$5&lt;('Tariffs 2023'!L37+'Tariffs 2023'!M37+'Tariffs 2023'!N37+'Tariffs 2023'!O37),0,IF(($C$5-'Tariffs 2023'!L37+'Tariffs 2023'!M37+'Tariffs 2023'!N37+'Tariffs 2023'!O37)&lt;=('Tariffs 2023'!L37+'Tariffs 2023'!M37+'Tariffs 2023'!N37+'Tariffs 2023'!O37+'Tariffs 2023'!P37),(($C$5-('Tariffs 2023'!L37+'Tariffs 2023'!M37+'Tariffs 2023'!N37+'Tariffs 2023'!O37))*'Tariffs 2023'!AA37/100),('Tariffs 2023'!P37*'Tariffs 2023'!AA37/100))),0)</f>
        <v>0</v>
      </c>
      <c r="J43" s="256">
        <f>IF(AND('Tariffs 2023'!P37&gt;0,'Tariffs 2023'!O37&gt;0),IF(($C$5&lt;SUM('Tariffs 2023'!L37:P37)),(0),($C$5-SUM('Tariffs 2023'!L37:P37))*'Tariffs 2023'!AB37/100),IF(AND('Tariffs 2023'!O37&gt;0,'Tariffs 2023'!P37=""),IF(($C$5&lt; SUM('Tariffs 2023'!L37:O37)),(0),($C$5-SUM('Tariffs 2023'!L37:O37))*'Tariffs 2023'!AA37/100),IF(AND('Tariffs 2023'!N37&gt;0,'Tariffs 2023'!O37=""),IF(($C$5&lt; SUM('Tariffs 2023'!L37:N37)),(0),($C$5-SUM('Tariffs 2023'!L37:N37))*'Tariffs 2023'!Z37/100),IF(AND('Tariffs 2023'!M37&gt;0,'Tariffs 2023'!N37=""),IF(($C$5&lt;'Tariffs 2023'!M37+'Tariffs 2023'!L37),(0),(($C$5-('Tariffs 2023'!M37+'Tariffs 2023'!L37))*'Tariffs 2023'!Y37/100)),IF(AND('Tariffs 2023'!L37&gt;0,'Tariffs 2023'!M37=""&gt;0),IF(($C$5&lt;'Tariffs 2023'!L37),(0),($C$5-'Tariffs 2023'!L37)*'Tariffs 2023'!X37/100),0)))))</f>
        <v>0</v>
      </c>
      <c r="K43" s="256">
        <f t="shared" si="0"/>
        <v>222.1109090909091</v>
      </c>
      <c r="L43" s="256">
        <f t="shared" si="6"/>
        <v>1104</v>
      </c>
      <c r="M43" s="308">
        <f t="shared" si="7"/>
        <v>1332.6654545454546</v>
      </c>
      <c r="N43" s="257">
        <f t="shared" si="8"/>
        <v>1465.9320000000002</v>
      </c>
      <c r="O43" s="253">
        <f>'Tariffs 2023'!AT37</f>
        <v>0</v>
      </c>
      <c r="P43" s="253">
        <f>'Tariffs 2023'!AU37</f>
        <v>0</v>
      </c>
      <c r="Q43" s="253">
        <f>'Tariffs 2023'!AV37</f>
        <v>0</v>
      </c>
      <c r="R43" s="253">
        <f>'Tariffs 2023'!AW37</f>
        <v>0</v>
      </c>
      <c r="S43" s="258" t="str">
        <f t="shared" si="22"/>
        <v>No discount</v>
      </c>
      <c r="T43" s="258" t="str">
        <f t="shared" si="2"/>
        <v>Inclusive</v>
      </c>
      <c r="U43" s="418">
        <f t="shared" si="3"/>
        <v>1332.6654545454546</v>
      </c>
      <c r="V43" s="313">
        <f t="shared" si="4"/>
        <v>1332.6654545454546</v>
      </c>
      <c r="W43" s="321">
        <f t="shared" si="24"/>
        <v>1465.9320000000002</v>
      </c>
      <c r="X43" s="321">
        <f t="shared" si="24"/>
        <v>1465.9320000000002</v>
      </c>
      <c r="Y43" s="259">
        <f>'Tariffs 2023'!BF37</f>
        <v>0</v>
      </c>
      <c r="Z43" s="268" t="str">
        <f>'Tariffs 2023'!BG37</f>
        <v>n</v>
      </c>
      <c r="AA43" s="260" t="s">
        <v>288</v>
      </c>
      <c r="AB43" s="413"/>
      <c r="AC43" s="413"/>
      <c r="AD43" s="413"/>
      <c r="AE43" s="413"/>
      <c r="AF43" s="413"/>
      <c r="AG43" s="413"/>
      <c r="AH43" s="413"/>
      <c r="AI43" s="413"/>
      <c r="AJ43" s="413"/>
      <c r="AK43" s="413"/>
      <c r="AL43" s="413"/>
      <c r="AM43" s="413"/>
      <c r="AN43" s="413"/>
    </row>
    <row r="44" spans="1:40" ht="25" customHeight="1" x14ac:dyDescent="0.15">
      <c r="A44" s="255" t="str">
        <f>'Tariffs 2023'!F38</f>
        <v>Red Energy</v>
      </c>
      <c r="B44" s="253" t="str">
        <f>'Tariffs 2023'!D38</f>
        <v>Central Ranges Pipeline Tamworth</v>
      </c>
      <c r="C44" s="253" t="str">
        <f>'Tariffs 2023'!G38</f>
        <v>Living Energy Saver</v>
      </c>
      <c r="D44" s="256">
        <f>60*'Tariffs 2023'!H38/100</f>
        <v>45.534545454545452</v>
      </c>
      <c r="E44" s="256">
        <f>IF('Tariffs 2023'!K38="",$C$5*'Tariffs 2023'!W38/100,IF($C$5&gt;='Tariffs 2023'!L38,('Tariffs 2023'!L38*'Tariffs 2023'!W38/100),($C$5*'Tariffs 2023'!W38/100)))</f>
        <v>168</v>
      </c>
      <c r="F44" s="256">
        <f>IF(AND('Tariffs 2023'!L38&gt;0,'Tariffs 2023'!M38&gt;0),IF($C$5&lt;'Tariffs 2023'!L38,0,IF(($C$5-'Tariffs 2023'!L38)&lt;=('Tariffs 2023'!M38+'Tariffs 2023'!L38),(($C$5-'Tariffs 2023'!L38)*'Tariffs 2023'!X38/100),(('Tariffs 2023'!M38)*'Tariffs 2023'!X38/100))),0)</f>
        <v>0</v>
      </c>
      <c r="G44" s="256">
        <f>IF(AND('Tariffs 2023'!M38&gt;0,'Tariffs 2023'!N38&gt;0),IF($C$5&lt;('Tariffs 2023'!L38+'Tariffs 2023'!M38),0,IF(($C$5-'Tariffs 2023'!L38+'Tariffs 2023'!M38)&lt;=('Tariffs 2023'!L38+'Tariffs 2023'!M38+'Tariffs 2023'!N38),(($C$5-('Tariffs 2023'!L38+'Tariffs 2023'!M38))*'Tariffs 2023'!Y38/100),('Tariffs 2023'!N38*'Tariffs 2023'!Y38/100))),0)</f>
        <v>0</v>
      </c>
      <c r="H44" s="256">
        <f>IF(AND('Tariffs 2023'!N38&gt;0,'Tariffs 2023'!O38&gt;0),IF($C$5&lt;('Tariffs 2023'!L38+'Tariffs 2023'!M38+'Tariffs 2023'!N38),0,IF(($C$5-'Tariffs 2023'!L38+'Tariffs 2023'!M38+'Tariffs 2023'!N38)&lt;=('Tariffs 2023'!L38+'Tariffs 2023'!M38+'Tariffs 2023'!N38+'Tariffs 2023'!O38),(($C$5-('Tariffs 2023'!L38+'Tariffs 2023'!M38+'Tariffs 2023'!N38))*'Tariffs 2023'!Z38/100),('Tariffs 2023'!O38*'Tariffs 2023'!Z38/100))),0)</f>
        <v>0</v>
      </c>
      <c r="I44" s="256">
        <f>IF(AND('Tariffs 2023'!O38&gt;0,'Tariffs 2023'!P38&gt;0),IF($C$5&lt;('Tariffs 2023'!L38+'Tariffs 2023'!M38+'Tariffs 2023'!N38+'Tariffs 2023'!O38),0,IF(($C$5-'Tariffs 2023'!L38+'Tariffs 2023'!M38+'Tariffs 2023'!N38+'Tariffs 2023'!O38)&lt;=('Tariffs 2023'!L38+'Tariffs 2023'!M38+'Tariffs 2023'!N38+'Tariffs 2023'!O38+'Tariffs 2023'!P38),(($C$5-('Tariffs 2023'!L38+'Tariffs 2023'!M38+'Tariffs 2023'!N38+'Tariffs 2023'!O38))*'Tariffs 2023'!AA38/100),('Tariffs 2023'!P38*'Tariffs 2023'!AA38/100))),0)</f>
        <v>0</v>
      </c>
      <c r="J44" s="256">
        <f>IF(AND('Tariffs 2023'!P38&gt;0,'Tariffs 2023'!O38&gt;0),IF(($C$5&lt;SUM('Tariffs 2023'!L38:P38)),(0),($C$5-SUM('Tariffs 2023'!L38:P38))*'Tariffs 2023'!AB38/100),IF(AND('Tariffs 2023'!O38&gt;0,'Tariffs 2023'!P38=""),IF(($C$5&lt; SUM('Tariffs 2023'!L38:O38)),(0),($C$5-SUM('Tariffs 2023'!L38:O38))*'Tariffs 2023'!AA38/100),IF(AND('Tariffs 2023'!N38&gt;0,'Tariffs 2023'!O38=""),IF(($C$5&lt; SUM('Tariffs 2023'!L38:N38)),(0),($C$5-SUM('Tariffs 2023'!L38:N38))*'Tariffs 2023'!Z38/100),IF(AND('Tariffs 2023'!M38&gt;0,'Tariffs 2023'!N38=""),IF(($C$5&lt;'Tariffs 2023'!M38+'Tariffs 2023'!L38),(0),(($C$5-('Tariffs 2023'!M38+'Tariffs 2023'!L38))*'Tariffs 2023'!Y38/100)),IF(AND('Tariffs 2023'!L38&gt;0,'Tariffs 2023'!M38=""&gt;0),IF(($C$5&lt;'Tariffs 2023'!L38),(0),($C$5-'Tariffs 2023'!L38)*'Tariffs 2023'!X38/100),0)))))</f>
        <v>0</v>
      </c>
      <c r="K44" s="256">
        <f t="shared" ref="K44" si="67">SUM(D44:J44)</f>
        <v>213.53454545454545</v>
      </c>
      <c r="L44" s="256">
        <f t="shared" ref="L44" si="68">(K44*6)-(D44*6)</f>
        <v>1008</v>
      </c>
      <c r="M44" s="308">
        <f t="shared" ref="M44" si="69">K44*6</f>
        <v>1281.2072727272728</v>
      </c>
      <c r="N44" s="257">
        <f t="shared" ref="N44" si="70">M44*1.1</f>
        <v>1409.3280000000002</v>
      </c>
      <c r="O44" s="253">
        <f>'Tariffs 2023'!AT38</f>
        <v>0</v>
      </c>
      <c r="P44" s="253">
        <f>'Tariffs 2023'!AU38</f>
        <v>0</v>
      </c>
      <c r="Q44" s="253">
        <f>'Tariffs 2023'!AV38</f>
        <v>0</v>
      </c>
      <c r="R44" s="253">
        <f>'Tariffs 2023'!AW38</f>
        <v>0</v>
      </c>
      <c r="S44" s="258" t="str">
        <f t="shared" ref="S44" si="71">IF(SUM(O44:R44)=0,"No discount",IF(O44&gt;0,"Guaranteed off bill",IF(P44&gt;0,"Guaranteed off usage",IF(Q44&gt;0,"Pay-on-time off bill","Pay-on-time off usage"))))</f>
        <v>No discount</v>
      </c>
      <c r="T44" s="258" t="str">
        <f t="shared" ref="T44" si="72">IF(OR(A44="Origin Energy",A44="Red Energy",A44="Powershop"),"Inclusive","Exclusive")</f>
        <v>Inclusive</v>
      </c>
      <c r="U44" s="418">
        <f t="shared" ref="U44" si="73">IF(AND(S44="Guaranteed off bill",T44="Inclusive"),((M44*1.1)-((M44*1.1)*O44/100))/1.1,IF(AND(S44="Guaranteed off usage",T44="Inclusive"),((M44*1.1)-((L44*1.1)*P44/100))/1.1,IF(AND(S44="Guaranteed off bill",T44="Exclusive"),M44-(M44*O44/100),IF(AND(S44="Guaranteed off usage",T44="Exclusive"),M44-(L44*P44/100),IF(T44="Inclusive",((M44*1.1))/1.1,M44)))))</f>
        <v>1281.2072727272728</v>
      </c>
      <c r="V44" s="313">
        <f t="shared" ref="V44" si="74">IF(AND(S44="Pay-on-time off bill",T44="Inclusive"),((U44*1.1)-((U44*1.1)*Q44/100))/1.1,IF(AND(S44="Pay-on-time off usage",T44="Inclusive"),((U44*1.1)-((L44*1.1)*R44/100))/1.1,IF(AND(S44="Pay-on-time off bill",T44="Exclusive"),U44-(U44*Q44/100),IF(AND(S44="Pay-on-time off usage",T44="Exclusive"),U44-(L44*R44/100),IF(T44="Inclusive",((U44*1.1))/1.1,U44)))))</f>
        <v>1281.2072727272728</v>
      </c>
      <c r="W44" s="321">
        <f t="shared" ref="W44" si="75">U44*1.1</f>
        <v>1409.3280000000002</v>
      </c>
      <c r="X44" s="321">
        <f t="shared" ref="X44" si="76">V44*1.1</f>
        <v>1409.3280000000002</v>
      </c>
      <c r="Y44" s="259">
        <f>'Tariffs 2023'!BF38</f>
        <v>0</v>
      </c>
      <c r="Z44" s="268" t="str">
        <f>'Tariffs 2023'!BG38</f>
        <v>n</v>
      </c>
      <c r="AA44" s="260" t="s">
        <v>288</v>
      </c>
      <c r="AB44" s="413"/>
      <c r="AC44" s="413"/>
      <c r="AD44" s="413"/>
      <c r="AE44" s="413"/>
      <c r="AF44" s="413"/>
      <c r="AG44" s="413"/>
      <c r="AH44" s="413"/>
      <c r="AI44" s="413"/>
      <c r="AJ44" s="413"/>
      <c r="AK44" s="413"/>
      <c r="AL44" s="413"/>
      <c r="AM44" s="413"/>
      <c r="AN44" s="413"/>
    </row>
    <row r="45" spans="1:40" customFormat="1" x14ac:dyDescent="0.15">
      <c r="A45" s="413"/>
      <c r="B45" s="413"/>
      <c r="C45" s="413"/>
      <c r="D45" s="413"/>
      <c r="E45" s="413"/>
      <c r="F45" s="413"/>
      <c r="G45" s="413"/>
      <c r="H45" s="413"/>
      <c r="I45" s="413"/>
      <c r="J45" s="413"/>
      <c r="K45" s="413"/>
      <c r="L45" s="413"/>
      <c r="M45" s="413"/>
      <c r="N45" s="413"/>
      <c r="O45" s="413"/>
      <c r="P45" s="413"/>
      <c r="Q45" s="413"/>
      <c r="R45" s="413"/>
      <c r="S45" s="413"/>
      <c r="T45" s="413"/>
      <c r="U45" s="413"/>
      <c r="V45" s="413"/>
      <c r="W45" s="413"/>
      <c r="X45" s="413"/>
      <c r="Y45" s="413"/>
      <c r="Z45" s="413"/>
      <c r="AA45" s="413"/>
      <c r="AB45" s="413"/>
      <c r="AC45" s="413"/>
      <c r="AD45" s="413"/>
      <c r="AE45" s="413"/>
      <c r="AF45" s="413"/>
      <c r="AG45" s="413"/>
      <c r="AH45" s="413"/>
      <c r="AI45" s="413"/>
      <c r="AJ45" s="413"/>
      <c r="AK45" s="413"/>
      <c r="AL45" s="413"/>
      <c r="AM45" s="413"/>
      <c r="AN45" s="413"/>
    </row>
    <row r="46" spans="1:40" customFormat="1" x14ac:dyDescent="0.15">
      <c r="A46" s="419"/>
      <c r="B46" s="413"/>
      <c r="C46" s="413"/>
      <c r="D46" s="413"/>
      <c r="E46" s="413"/>
      <c r="F46" s="413"/>
      <c r="G46" s="413"/>
      <c r="H46" s="413"/>
      <c r="I46" s="413"/>
      <c r="J46" s="413"/>
      <c r="K46" s="413"/>
      <c r="L46" s="413"/>
      <c r="M46" s="413"/>
      <c r="N46" s="413"/>
      <c r="O46" s="413"/>
      <c r="P46" s="413"/>
      <c r="Q46" s="413"/>
      <c r="R46" s="413"/>
      <c r="S46" s="413"/>
      <c r="T46" s="413"/>
      <c r="U46" s="413"/>
      <c r="V46" s="413"/>
      <c r="W46" s="413"/>
      <c r="X46" s="413"/>
      <c r="Y46" s="413"/>
      <c r="Z46" s="413"/>
      <c r="AA46" s="413"/>
      <c r="AB46" s="413"/>
      <c r="AC46" s="413"/>
      <c r="AD46" s="413"/>
      <c r="AE46" s="413"/>
      <c r="AF46" s="413"/>
      <c r="AG46" s="413"/>
      <c r="AH46" s="413"/>
      <c r="AI46" s="413"/>
      <c r="AJ46" s="413"/>
      <c r="AK46" s="413"/>
      <c r="AL46" s="413"/>
      <c r="AM46" s="413"/>
      <c r="AN46" s="413"/>
    </row>
    <row r="47" spans="1:40" customFormat="1" x14ac:dyDescent="0.15">
      <c r="A47" s="413"/>
      <c r="B47" s="413"/>
      <c r="C47" s="413"/>
      <c r="D47" s="413"/>
      <c r="E47" s="413"/>
      <c r="F47" s="413"/>
      <c r="G47" s="413"/>
      <c r="H47" s="413"/>
      <c r="I47" s="413"/>
      <c r="J47" s="413"/>
      <c r="K47" s="413"/>
      <c r="L47" s="413"/>
      <c r="M47" s="413"/>
      <c r="N47" s="413"/>
      <c r="O47" s="413"/>
      <c r="P47" s="413"/>
      <c r="Q47" s="413"/>
      <c r="R47" s="413"/>
      <c r="S47" s="413"/>
      <c r="T47" s="413"/>
      <c r="U47" s="413"/>
      <c r="V47" s="413"/>
      <c r="W47" s="413"/>
      <c r="X47" s="413"/>
      <c r="Y47" s="413"/>
      <c r="Z47" s="413"/>
      <c r="AA47" s="413"/>
      <c r="AB47" s="413"/>
      <c r="AC47" s="413"/>
      <c r="AD47" s="413"/>
      <c r="AE47" s="413"/>
      <c r="AF47" s="413"/>
      <c r="AG47" s="413"/>
      <c r="AH47" s="413"/>
      <c r="AI47" s="413"/>
      <c r="AJ47" s="413"/>
      <c r="AK47" s="413"/>
      <c r="AL47" s="413"/>
      <c r="AM47" s="413"/>
      <c r="AN47" s="413"/>
    </row>
    <row r="48" spans="1:40" customFormat="1" x14ac:dyDescent="0.15">
      <c r="A48" s="413"/>
      <c r="B48" s="413"/>
      <c r="C48" s="413"/>
      <c r="D48" s="413"/>
      <c r="E48" s="413"/>
      <c r="F48" s="413"/>
      <c r="G48" s="413"/>
      <c r="H48" s="413"/>
      <c r="I48" s="413"/>
      <c r="J48" s="413"/>
      <c r="K48" s="413"/>
      <c r="L48" s="413"/>
      <c r="M48" s="413"/>
      <c r="N48" s="413"/>
      <c r="O48" s="413"/>
      <c r="P48" s="413"/>
      <c r="Q48" s="413"/>
      <c r="R48" s="413"/>
      <c r="S48" s="413"/>
      <c r="T48" s="413"/>
      <c r="U48" s="413"/>
      <c r="V48" s="413"/>
      <c r="W48" s="413"/>
      <c r="X48" s="413"/>
      <c r="Y48" s="413"/>
      <c r="Z48" s="413"/>
      <c r="AA48" s="413"/>
      <c r="AB48" s="413"/>
      <c r="AC48" s="413"/>
      <c r="AD48" s="413"/>
      <c r="AE48" s="413"/>
      <c r="AF48" s="413"/>
      <c r="AG48" s="413"/>
      <c r="AH48" s="413"/>
      <c r="AI48" s="413"/>
      <c r="AJ48" s="413"/>
      <c r="AK48" s="413"/>
      <c r="AL48" s="413"/>
      <c r="AM48" s="413"/>
      <c r="AN48" s="413"/>
    </row>
    <row r="49" spans="1:40" customFormat="1" x14ac:dyDescent="0.15">
      <c r="A49" s="413"/>
      <c r="B49" s="413"/>
      <c r="C49" s="413"/>
      <c r="D49" s="413"/>
      <c r="E49" s="413"/>
      <c r="F49" s="413"/>
      <c r="G49" s="413"/>
      <c r="H49" s="413"/>
      <c r="I49" s="413"/>
      <c r="J49" s="413"/>
      <c r="K49" s="413"/>
      <c r="L49" s="413"/>
      <c r="M49" s="413"/>
      <c r="N49" s="413"/>
      <c r="O49" s="413"/>
      <c r="P49" s="413"/>
      <c r="Q49" s="413"/>
      <c r="R49" s="413"/>
      <c r="S49" s="413"/>
      <c r="T49" s="413"/>
      <c r="U49" s="413"/>
      <c r="V49" s="413"/>
      <c r="W49" s="413"/>
      <c r="X49" s="413"/>
      <c r="Y49" s="413"/>
      <c r="Z49" s="413"/>
      <c r="AA49" s="413"/>
      <c r="AB49" s="413"/>
      <c r="AC49" s="413"/>
      <c r="AD49" s="413"/>
      <c r="AE49" s="413"/>
      <c r="AF49" s="413"/>
      <c r="AG49" s="413"/>
      <c r="AH49" s="413"/>
      <c r="AI49" s="413"/>
      <c r="AJ49" s="413"/>
      <c r="AK49" s="413"/>
      <c r="AL49" s="413"/>
      <c r="AM49" s="413"/>
      <c r="AN49" s="413"/>
    </row>
    <row r="50" spans="1:40" customFormat="1" x14ac:dyDescent="0.15">
      <c r="A50" s="413"/>
      <c r="B50" s="413"/>
      <c r="C50" s="413"/>
      <c r="D50" s="413"/>
      <c r="E50" s="413"/>
      <c r="F50" s="413"/>
      <c r="G50" s="413"/>
      <c r="H50" s="413"/>
      <c r="I50" s="413"/>
      <c r="J50" s="413"/>
      <c r="K50" s="413"/>
      <c r="L50" s="413"/>
      <c r="M50" s="413"/>
      <c r="N50" s="413"/>
      <c r="O50" s="413"/>
      <c r="P50" s="413"/>
      <c r="Q50" s="413"/>
      <c r="R50" s="413"/>
      <c r="S50" s="413"/>
      <c r="T50" s="413"/>
      <c r="U50" s="413"/>
      <c r="V50" s="413"/>
      <c r="W50" s="413"/>
      <c r="X50" s="413"/>
      <c r="Y50" s="413"/>
      <c r="Z50" s="413"/>
      <c r="AA50" s="413"/>
      <c r="AB50" s="413"/>
      <c r="AC50" s="413"/>
      <c r="AD50" s="413"/>
      <c r="AE50" s="413"/>
      <c r="AF50" s="413"/>
      <c r="AG50" s="413"/>
      <c r="AH50" s="413"/>
      <c r="AI50" s="413"/>
      <c r="AJ50" s="413"/>
      <c r="AK50" s="413"/>
      <c r="AL50" s="413"/>
      <c r="AM50" s="413"/>
      <c r="AN50" s="413"/>
    </row>
    <row r="51" spans="1:40" customFormat="1" x14ac:dyDescent="0.15">
      <c r="A51" s="413"/>
      <c r="B51" s="413"/>
      <c r="C51" s="413"/>
      <c r="D51" s="413"/>
      <c r="E51" s="413"/>
      <c r="F51" s="413"/>
      <c r="G51" s="413"/>
      <c r="H51" s="413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  <c r="T51" s="413"/>
      <c r="U51" s="413"/>
      <c r="V51" s="413"/>
      <c r="W51" s="413"/>
      <c r="X51" s="413"/>
      <c r="Y51" s="413"/>
      <c r="Z51" s="413"/>
      <c r="AA51" s="413"/>
      <c r="AB51" s="413"/>
      <c r="AC51" s="413"/>
      <c r="AD51" s="413"/>
      <c r="AE51" s="413"/>
      <c r="AF51" s="413"/>
      <c r="AG51" s="413"/>
      <c r="AH51" s="413"/>
      <c r="AI51" s="413"/>
      <c r="AJ51" s="413"/>
      <c r="AK51" s="413"/>
      <c r="AL51" s="413"/>
      <c r="AM51" s="413"/>
      <c r="AN51" s="413"/>
    </row>
    <row r="52" spans="1:40" customFormat="1" x14ac:dyDescent="0.15">
      <c r="A52" s="413"/>
      <c r="B52" s="413"/>
      <c r="C52" s="413"/>
      <c r="D52" s="413"/>
      <c r="E52" s="413"/>
      <c r="F52" s="413"/>
      <c r="G52" s="413"/>
      <c r="H52" s="413"/>
      <c r="I52" s="413"/>
      <c r="J52" s="413"/>
      <c r="K52" s="413"/>
      <c r="L52" s="413"/>
      <c r="M52" s="413"/>
      <c r="N52" s="413"/>
      <c r="O52" s="413"/>
      <c r="P52" s="413"/>
      <c r="Q52" s="413"/>
      <c r="R52" s="413"/>
      <c r="S52" s="413"/>
      <c r="T52" s="413"/>
      <c r="U52" s="413"/>
      <c r="V52" s="413"/>
      <c r="W52" s="413"/>
      <c r="X52" s="413"/>
      <c r="Y52" s="413"/>
      <c r="Z52" s="413"/>
      <c r="AA52" s="413"/>
      <c r="AB52" s="413"/>
      <c r="AC52" s="413"/>
      <c r="AD52" s="413"/>
      <c r="AE52" s="413"/>
      <c r="AF52" s="413"/>
      <c r="AG52" s="413"/>
      <c r="AH52" s="413"/>
      <c r="AI52" s="413"/>
      <c r="AJ52" s="413"/>
      <c r="AK52" s="413"/>
      <c r="AL52" s="413"/>
      <c r="AM52" s="413"/>
      <c r="AN52" s="413"/>
    </row>
    <row r="53" spans="1:40" customFormat="1" x14ac:dyDescent="0.15">
      <c r="A53" s="413"/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  <c r="M53" s="413"/>
      <c r="N53" s="413"/>
      <c r="O53" s="413"/>
      <c r="P53" s="413"/>
      <c r="Q53" s="413"/>
      <c r="R53" s="413"/>
      <c r="S53" s="413"/>
      <c r="T53" s="413"/>
      <c r="U53" s="413"/>
      <c r="V53" s="413"/>
      <c r="W53" s="413"/>
      <c r="X53" s="413"/>
      <c r="Y53" s="413"/>
      <c r="Z53" s="413"/>
      <c r="AA53" s="413"/>
      <c r="AB53" s="413"/>
      <c r="AC53" s="413"/>
      <c r="AD53" s="413"/>
      <c r="AE53" s="413"/>
      <c r="AF53" s="413"/>
      <c r="AG53" s="413"/>
      <c r="AH53" s="413"/>
      <c r="AI53" s="413"/>
      <c r="AJ53" s="413"/>
      <c r="AK53" s="413"/>
      <c r="AL53" s="413"/>
      <c r="AM53" s="413"/>
      <c r="AN53" s="413"/>
    </row>
    <row r="54" spans="1:40" customFormat="1" x14ac:dyDescent="0.15">
      <c r="A54" s="413"/>
      <c r="B54" s="413"/>
      <c r="C54" s="413"/>
      <c r="D54" s="413"/>
      <c r="E54" s="413"/>
      <c r="F54" s="413"/>
      <c r="G54" s="413"/>
      <c r="H54" s="413"/>
      <c r="I54" s="413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13"/>
      <c r="V54" s="413"/>
      <c r="W54" s="413"/>
      <c r="X54" s="413"/>
      <c r="Y54" s="413"/>
      <c r="Z54" s="413"/>
      <c r="AA54" s="413"/>
      <c r="AB54" s="413"/>
      <c r="AC54" s="413"/>
      <c r="AD54" s="413"/>
      <c r="AE54" s="413"/>
      <c r="AF54" s="413"/>
      <c r="AG54" s="413"/>
      <c r="AH54" s="413"/>
      <c r="AI54" s="413"/>
      <c r="AJ54" s="413"/>
      <c r="AK54" s="413"/>
      <c r="AL54" s="413"/>
      <c r="AM54" s="413"/>
      <c r="AN54" s="413"/>
    </row>
    <row r="55" spans="1:40" customFormat="1" x14ac:dyDescent="0.15">
      <c r="A55" s="413"/>
      <c r="B55" s="413"/>
      <c r="C55" s="413"/>
      <c r="D55" s="413"/>
      <c r="E55" s="413"/>
      <c r="F55" s="413"/>
      <c r="G55" s="413"/>
      <c r="H55" s="413"/>
      <c r="I55" s="413"/>
      <c r="J55" s="413"/>
      <c r="K55" s="413"/>
      <c r="L55" s="413"/>
      <c r="M55" s="413"/>
      <c r="N55" s="413"/>
      <c r="O55" s="413"/>
      <c r="P55" s="413"/>
      <c r="Q55" s="413"/>
      <c r="R55" s="413"/>
      <c r="S55" s="413"/>
      <c r="T55" s="413"/>
      <c r="U55" s="413"/>
      <c r="V55" s="413"/>
      <c r="W55" s="413"/>
      <c r="X55" s="413"/>
      <c r="Y55" s="413"/>
      <c r="Z55" s="413"/>
      <c r="AA55" s="413"/>
      <c r="AB55" s="413"/>
      <c r="AC55" s="413"/>
      <c r="AD55" s="413"/>
      <c r="AE55" s="413"/>
      <c r="AF55" s="413"/>
      <c r="AG55" s="413"/>
      <c r="AH55" s="413"/>
      <c r="AI55" s="413"/>
      <c r="AJ55" s="413"/>
      <c r="AK55" s="413"/>
      <c r="AL55" s="413"/>
      <c r="AM55" s="413"/>
      <c r="AN55" s="413"/>
    </row>
    <row r="56" spans="1:40" customFormat="1" x14ac:dyDescent="0.15">
      <c r="A56" s="413"/>
      <c r="B56" s="413"/>
      <c r="C56" s="413"/>
      <c r="D56" s="413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13"/>
      <c r="V56" s="413"/>
      <c r="W56" s="413"/>
      <c r="X56" s="413"/>
      <c r="Y56" s="413"/>
      <c r="Z56" s="413"/>
      <c r="AA56" s="413"/>
      <c r="AB56" s="413"/>
      <c r="AC56" s="413"/>
      <c r="AD56" s="413"/>
      <c r="AE56" s="413"/>
      <c r="AF56" s="413"/>
      <c r="AG56" s="413"/>
      <c r="AH56" s="413"/>
      <c r="AI56" s="413"/>
      <c r="AJ56" s="413"/>
      <c r="AK56" s="413"/>
      <c r="AL56" s="413"/>
      <c r="AM56" s="413"/>
      <c r="AN56" s="413"/>
    </row>
    <row r="57" spans="1:40" customFormat="1" x14ac:dyDescent="0.15">
      <c r="A57" s="413"/>
      <c r="B57" s="413"/>
      <c r="C57" s="413"/>
      <c r="D57" s="413"/>
      <c r="E57" s="413"/>
      <c r="F57" s="413"/>
      <c r="G57" s="413"/>
      <c r="H57" s="413"/>
      <c r="I57" s="413"/>
      <c r="J57" s="413"/>
      <c r="K57" s="413"/>
      <c r="L57" s="413"/>
      <c r="M57" s="413"/>
      <c r="N57" s="413"/>
      <c r="O57" s="413"/>
      <c r="P57" s="413"/>
      <c r="Q57" s="413"/>
      <c r="R57" s="413"/>
      <c r="S57" s="413"/>
      <c r="T57" s="413"/>
      <c r="U57" s="413"/>
      <c r="V57" s="413"/>
      <c r="W57" s="413"/>
      <c r="X57" s="413"/>
      <c r="Y57" s="413"/>
      <c r="Z57" s="413"/>
      <c r="AA57" s="413"/>
      <c r="AB57" s="413"/>
      <c r="AC57" s="413"/>
      <c r="AD57" s="413"/>
      <c r="AE57" s="413"/>
      <c r="AF57" s="413"/>
      <c r="AG57" s="413"/>
      <c r="AH57" s="413"/>
      <c r="AI57" s="413"/>
      <c r="AJ57" s="413"/>
      <c r="AK57" s="413"/>
      <c r="AL57" s="413"/>
      <c r="AM57" s="413"/>
      <c r="AN57" s="413"/>
    </row>
    <row r="58" spans="1:40" customFormat="1" x14ac:dyDescent="0.15">
      <c r="A58" s="413"/>
      <c r="B58" s="413"/>
      <c r="C58" s="413"/>
      <c r="D58" s="413"/>
      <c r="E58" s="413"/>
      <c r="F58" s="413"/>
      <c r="G58" s="413"/>
      <c r="H58" s="413"/>
      <c r="I58" s="413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13"/>
      <c r="V58" s="413"/>
      <c r="W58" s="413"/>
      <c r="X58" s="413"/>
      <c r="Y58" s="413"/>
      <c r="Z58" s="413"/>
      <c r="AA58" s="413"/>
      <c r="AB58" s="413"/>
      <c r="AC58" s="413"/>
      <c r="AD58" s="413"/>
      <c r="AE58" s="413"/>
      <c r="AF58" s="413"/>
      <c r="AG58" s="413"/>
      <c r="AH58" s="413"/>
      <c r="AI58" s="413"/>
      <c r="AJ58" s="413"/>
      <c r="AK58" s="413"/>
      <c r="AL58" s="413"/>
      <c r="AM58" s="413"/>
      <c r="AN58" s="413"/>
    </row>
    <row r="59" spans="1:40" customFormat="1" x14ac:dyDescent="0.15">
      <c r="A59" s="413"/>
      <c r="B59" s="413"/>
      <c r="C59" s="413"/>
      <c r="D59" s="413"/>
      <c r="E59" s="413"/>
      <c r="F59" s="413"/>
      <c r="G59" s="413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13"/>
      <c r="U59" s="413"/>
      <c r="V59" s="413"/>
      <c r="W59" s="413"/>
      <c r="X59" s="413"/>
      <c r="Y59" s="413"/>
      <c r="Z59" s="413"/>
      <c r="AA59" s="413"/>
      <c r="AB59" s="413"/>
      <c r="AC59" s="413"/>
      <c r="AD59" s="413"/>
      <c r="AE59" s="413"/>
      <c r="AF59" s="413"/>
      <c r="AG59" s="413"/>
      <c r="AH59" s="413"/>
      <c r="AI59" s="413"/>
      <c r="AJ59" s="413"/>
      <c r="AK59" s="413"/>
      <c r="AL59" s="413"/>
      <c r="AM59" s="413"/>
      <c r="AN59" s="413"/>
    </row>
    <row r="60" spans="1:40" customFormat="1" x14ac:dyDescent="0.15">
      <c r="A60" s="413"/>
      <c r="B60" s="413"/>
      <c r="C60" s="413"/>
      <c r="D60" s="413"/>
      <c r="E60" s="413"/>
      <c r="F60" s="413"/>
      <c r="G60" s="413"/>
      <c r="H60" s="413"/>
      <c r="I60" s="413"/>
      <c r="J60" s="413"/>
      <c r="K60" s="413"/>
      <c r="L60" s="413"/>
      <c r="M60" s="413"/>
      <c r="N60" s="413"/>
      <c r="O60" s="413"/>
      <c r="P60" s="413"/>
      <c r="Q60" s="413"/>
      <c r="R60" s="413"/>
      <c r="S60" s="413"/>
      <c r="T60" s="413"/>
      <c r="U60" s="413"/>
      <c r="V60" s="413"/>
      <c r="W60" s="413"/>
      <c r="X60" s="413"/>
      <c r="Y60" s="413"/>
      <c r="Z60" s="413"/>
      <c r="AA60" s="413"/>
      <c r="AB60" s="413"/>
      <c r="AC60" s="413"/>
      <c r="AD60" s="413"/>
      <c r="AE60" s="413"/>
      <c r="AF60" s="413"/>
      <c r="AG60" s="413"/>
      <c r="AH60" s="413"/>
      <c r="AI60" s="413"/>
      <c r="AJ60" s="413"/>
      <c r="AK60" s="413"/>
      <c r="AL60" s="413"/>
      <c r="AM60" s="413"/>
      <c r="AN60" s="413"/>
    </row>
    <row r="61" spans="1:40" customFormat="1" x14ac:dyDescent="0.15">
      <c r="A61" s="413"/>
      <c r="B61" s="413"/>
      <c r="C61" s="413"/>
      <c r="D61" s="413"/>
      <c r="E61" s="413"/>
      <c r="F61" s="413"/>
      <c r="G61" s="413"/>
      <c r="H61" s="413"/>
      <c r="I61" s="413"/>
      <c r="J61" s="413"/>
      <c r="K61" s="413"/>
      <c r="L61" s="413"/>
      <c r="M61" s="413"/>
      <c r="N61" s="413"/>
      <c r="O61" s="413"/>
      <c r="P61" s="413"/>
      <c r="Q61" s="413"/>
      <c r="R61" s="413"/>
      <c r="S61" s="413"/>
      <c r="T61" s="413"/>
      <c r="U61" s="413"/>
      <c r="V61" s="413"/>
      <c r="W61" s="413"/>
      <c r="X61" s="413"/>
      <c r="Y61" s="413"/>
      <c r="Z61" s="413"/>
      <c r="AA61" s="413"/>
      <c r="AB61" s="413"/>
      <c r="AC61" s="413"/>
      <c r="AD61" s="413"/>
      <c r="AE61" s="413"/>
      <c r="AF61" s="413"/>
      <c r="AG61" s="413"/>
      <c r="AH61" s="413"/>
      <c r="AI61" s="413"/>
      <c r="AJ61" s="413"/>
      <c r="AK61" s="413"/>
      <c r="AL61" s="413"/>
      <c r="AM61" s="413"/>
      <c r="AN61" s="413"/>
    </row>
    <row r="62" spans="1:40" customFormat="1" x14ac:dyDescent="0.15">
      <c r="A62" s="413"/>
      <c r="B62" s="413"/>
      <c r="C62" s="413"/>
      <c r="D62" s="413"/>
      <c r="E62" s="413"/>
      <c r="F62" s="413"/>
      <c r="G62" s="413"/>
      <c r="H62" s="413"/>
      <c r="I62" s="413"/>
      <c r="J62" s="413"/>
      <c r="K62" s="413"/>
      <c r="L62" s="413"/>
      <c r="M62" s="413"/>
      <c r="N62" s="413"/>
      <c r="O62" s="413"/>
      <c r="P62" s="413"/>
      <c r="Q62" s="413"/>
      <c r="R62" s="413"/>
      <c r="S62" s="413"/>
      <c r="T62" s="413"/>
      <c r="U62" s="413"/>
      <c r="V62" s="413"/>
      <c r="W62" s="413"/>
      <c r="X62" s="413"/>
      <c r="Y62" s="413"/>
      <c r="Z62" s="413"/>
      <c r="AA62" s="413"/>
      <c r="AB62" s="413"/>
      <c r="AC62" s="413"/>
      <c r="AD62" s="413"/>
      <c r="AE62" s="413"/>
      <c r="AF62" s="413"/>
      <c r="AG62" s="413"/>
      <c r="AH62" s="413"/>
      <c r="AI62" s="413"/>
      <c r="AJ62" s="413"/>
      <c r="AK62" s="413"/>
      <c r="AL62" s="413"/>
      <c r="AM62" s="413"/>
      <c r="AN62" s="413"/>
    </row>
    <row r="63" spans="1:40" customFormat="1" x14ac:dyDescent="0.15">
      <c r="A63" s="413"/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3"/>
      <c r="Y63" s="413"/>
      <c r="Z63" s="413"/>
      <c r="AA63" s="413"/>
      <c r="AB63" s="413"/>
      <c r="AC63" s="413"/>
      <c r="AD63" s="413"/>
      <c r="AE63" s="413"/>
      <c r="AF63" s="413"/>
      <c r="AG63" s="413"/>
      <c r="AH63" s="413"/>
      <c r="AI63" s="413"/>
      <c r="AJ63" s="413"/>
      <c r="AK63" s="413"/>
      <c r="AL63" s="413"/>
      <c r="AM63" s="413"/>
      <c r="AN63" s="413"/>
    </row>
    <row r="64" spans="1:40" customFormat="1" x14ac:dyDescent="0.15">
      <c r="A64" s="413"/>
      <c r="B64" s="413"/>
      <c r="C64" s="413"/>
      <c r="D64" s="413"/>
      <c r="E64" s="413"/>
      <c r="F64" s="413"/>
      <c r="G64" s="413"/>
      <c r="H64" s="413"/>
      <c r="I64" s="413"/>
      <c r="J64" s="413"/>
      <c r="K64" s="413"/>
      <c r="L64" s="413"/>
      <c r="M64" s="413"/>
      <c r="N64" s="413"/>
      <c r="O64" s="413"/>
      <c r="P64" s="413"/>
      <c r="Q64" s="413"/>
      <c r="R64" s="413"/>
      <c r="S64" s="413"/>
      <c r="T64" s="413"/>
      <c r="U64" s="413"/>
      <c r="V64" s="413"/>
      <c r="W64" s="413"/>
      <c r="X64" s="413"/>
      <c r="Y64" s="413"/>
      <c r="Z64" s="413"/>
      <c r="AA64" s="413"/>
      <c r="AB64" s="413"/>
      <c r="AC64" s="413"/>
      <c r="AD64" s="413"/>
      <c r="AE64" s="413"/>
      <c r="AF64" s="413"/>
      <c r="AG64" s="413"/>
      <c r="AH64" s="413"/>
      <c r="AI64" s="413"/>
      <c r="AJ64" s="413"/>
      <c r="AK64" s="413"/>
      <c r="AL64" s="413"/>
      <c r="AM64" s="413"/>
      <c r="AN64" s="413"/>
    </row>
    <row r="65" spans="1:40" customFormat="1" x14ac:dyDescent="0.15">
      <c r="A65" s="413"/>
      <c r="B65" s="413"/>
      <c r="C65" s="413"/>
      <c r="D65" s="413"/>
      <c r="E65" s="413"/>
      <c r="F65" s="413"/>
      <c r="G65" s="413"/>
      <c r="H65" s="413"/>
      <c r="I65" s="413"/>
      <c r="J65" s="413"/>
      <c r="K65" s="413"/>
      <c r="L65" s="413"/>
      <c r="M65" s="413"/>
      <c r="N65" s="413"/>
      <c r="O65" s="413"/>
      <c r="P65" s="413"/>
      <c r="Q65" s="413"/>
      <c r="R65" s="413"/>
      <c r="S65" s="413"/>
      <c r="T65" s="413"/>
      <c r="U65" s="413"/>
      <c r="V65" s="413"/>
      <c r="W65" s="413"/>
      <c r="X65" s="413"/>
      <c r="Y65" s="413"/>
      <c r="Z65" s="413"/>
      <c r="AA65" s="413"/>
      <c r="AB65" s="413"/>
      <c r="AC65" s="413"/>
      <c r="AD65" s="413"/>
      <c r="AE65" s="413"/>
      <c r="AF65" s="413"/>
      <c r="AG65" s="413"/>
      <c r="AH65" s="413"/>
      <c r="AI65" s="413"/>
      <c r="AJ65" s="413"/>
      <c r="AK65" s="413"/>
      <c r="AL65" s="413"/>
      <c r="AM65" s="413"/>
      <c r="AN65" s="413"/>
    </row>
    <row r="66" spans="1:40" customFormat="1" x14ac:dyDescent="0.15">
      <c r="A66" s="413"/>
      <c r="B66" s="413"/>
      <c r="C66" s="413"/>
      <c r="D66" s="413"/>
      <c r="E66" s="413"/>
      <c r="F66" s="413"/>
      <c r="G66" s="413"/>
      <c r="H66" s="413"/>
      <c r="I66" s="413"/>
      <c r="J66" s="413"/>
      <c r="K66" s="413"/>
      <c r="L66" s="413"/>
      <c r="M66" s="413"/>
      <c r="N66" s="413"/>
      <c r="O66" s="413"/>
      <c r="P66" s="413"/>
      <c r="Q66" s="413"/>
      <c r="R66" s="413"/>
      <c r="S66" s="413"/>
      <c r="T66" s="413"/>
      <c r="U66" s="413"/>
      <c r="V66" s="413"/>
      <c r="W66" s="413"/>
      <c r="X66" s="413"/>
      <c r="Y66" s="413"/>
      <c r="Z66" s="413"/>
      <c r="AA66" s="413"/>
      <c r="AB66" s="413"/>
      <c r="AC66" s="413"/>
      <c r="AD66" s="413"/>
      <c r="AE66" s="413"/>
      <c r="AF66" s="413"/>
      <c r="AG66" s="413"/>
      <c r="AH66" s="413"/>
      <c r="AI66" s="413"/>
      <c r="AJ66" s="413"/>
      <c r="AK66" s="413"/>
      <c r="AL66" s="413"/>
      <c r="AM66" s="413"/>
      <c r="AN66" s="413"/>
    </row>
    <row r="67" spans="1:40" customFormat="1" x14ac:dyDescent="0.15">
      <c r="A67" s="413"/>
      <c r="B67" s="413"/>
      <c r="C67" s="413"/>
      <c r="D67" s="413"/>
      <c r="E67" s="413"/>
      <c r="F67" s="413"/>
      <c r="G67" s="413"/>
      <c r="H67" s="413"/>
      <c r="I67" s="413"/>
      <c r="J67" s="413"/>
      <c r="K67" s="413"/>
      <c r="L67" s="413"/>
      <c r="M67" s="413"/>
      <c r="N67" s="413"/>
      <c r="O67" s="413"/>
      <c r="P67" s="413"/>
      <c r="Q67" s="413"/>
      <c r="R67" s="413"/>
      <c r="S67" s="413"/>
      <c r="T67" s="413"/>
      <c r="U67" s="413"/>
      <c r="V67" s="413"/>
      <c r="W67" s="413"/>
      <c r="X67" s="413"/>
      <c r="Y67" s="413"/>
      <c r="Z67" s="413"/>
      <c r="AA67" s="413"/>
      <c r="AB67" s="413"/>
      <c r="AC67" s="413"/>
      <c r="AD67" s="413"/>
      <c r="AE67" s="413"/>
      <c r="AF67" s="413"/>
      <c r="AG67" s="413"/>
      <c r="AH67" s="413"/>
      <c r="AI67" s="413"/>
      <c r="AJ67" s="413"/>
      <c r="AK67" s="413"/>
      <c r="AL67" s="413"/>
      <c r="AM67" s="413"/>
      <c r="AN67" s="413"/>
    </row>
    <row r="68" spans="1:40" customFormat="1" x14ac:dyDescent="0.15">
      <c r="A68" s="413"/>
      <c r="B68" s="413"/>
      <c r="C68" s="413"/>
      <c r="D68" s="413"/>
      <c r="E68" s="413"/>
      <c r="F68" s="413"/>
      <c r="G68" s="413"/>
      <c r="H68" s="413"/>
      <c r="I68" s="413"/>
      <c r="J68" s="413"/>
      <c r="K68" s="413"/>
      <c r="L68" s="413"/>
      <c r="M68" s="413"/>
      <c r="N68" s="413"/>
      <c r="O68" s="413"/>
      <c r="P68" s="413"/>
      <c r="Q68" s="413"/>
      <c r="R68" s="413"/>
      <c r="S68" s="413"/>
      <c r="T68" s="413"/>
      <c r="U68" s="413"/>
      <c r="V68" s="413"/>
      <c r="W68" s="413"/>
      <c r="X68" s="413"/>
      <c r="Y68" s="413"/>
      <c r="Z68" s="413"/>
      <c r="AA68" s="413"/>
      <c r="AB68" s="413"/>
      <c r="AC68" s="413"/>
      <c r="AD68" s="413"/>
      <c r="AE68" s="413"/>
      <c r="AF68" s="413"/>
      <c r="AG68" s="413"/>
      <c r="AH68" s="413"/>
      <c r="AI68" s="413"/>
      <c r="AJ68" s="413"/>
      <c r="AK68" s="413"/>
      <c r="AL68" s="413"/>
      <c r="AM68" s="413"/>
      <c r="AN68" s="413"/>
    </row>
    <row r="69" spans="1:40" customFormat="1" x14ac:dyDescent="0.15">
      <c r="A69" s="413"/>
      <c r="B69" s="413"/>
      <c r="C69" s="413"/>
      <c r="D69" s="413"/>
      <c r="E69" s="413"/>
      <c r="F69" s="413"/>
      <c r="G69" s="413"/>
      <c r="H69" s="413"/>
      <c r="I69" s="413"/>
      <c r="J69" s="413"/>
      <c r="K69" s="413"/>
      <c r="L69" s="413"/>
      <c r="M69" s="413"/>
      <c r="N69" s="413"/>
      <c r="O69" s="413"/>
      <c r="P69" s="413"/>
      <c r="Q69" s="413"/>
      <c r="R69" s="413"/>
      <c r="S69" s="413"/>
      <c r="T69" s="413"/>
      <c r="U69" s="413"/>
      <c r="V69" s="413"/>
      <c r="W69" s="413"/>
      <c r="X69" s="413"/>
      <c r="Y69" s="413"/>
      <c r="Z69" s="413"/>
      <c r="AA69" s="413"/>
      <c r="AB69" s="413"/>
      <c r="AC69" s="413"/>
      <c r="AD69" s="413"/>
      <c r="AE69" s="413"/>
      <c r="AF69" s="413"/>
      <c r="AG69" s="413"/>
      <c r="AH69" s="413"/>
      <c r="AI69" s="413"/>
      <c r="AJ69" s="413"/>
      <c r="AK69" s="413"/>
      <c r="AL69" s="413"/>
      <c r="AM69" s="413"/>
      <c r="AN69" s="413"/>
    </row>
    <row r="70" spans="1:40" customFormat="1" x14ac:dyDescent="0.15">
      <c r="A70" s="413"/>
      <c r="B70" s="413"/>
      <c r="C70" s="413"/>
      <c r="D70" s="413"/>
      <c r="E70" s="413"/>
      <c r="F70" s="413"/>
      <c r="G70" s="413"/>
      <c r="H70" s="413"/>
      <c r="I70" s="413"/>
      <c r="J70" s="413"/>
      <c r="K70" s="413"/>
      <c r="L70" s="413"/>
      <c r="M70" s="413"/>
      <c r="N70" s="413"/>
      <c r="O70" s="413"/>
      <c r="P70" s="413"/>
      <c r="Q70" s="413"/>
      <c r="R70" s="413"/>
      <c r="S70" s="413"/>
      <c r="T70" s="413"/>
      <c r="U70" s="413"/>
      <c r="V70" s="413"/>
      <c r="W70" s="413"/>
      <c r="X70" s="413"/>
      <c r="Y70" s="413"/>
      <c r="Z70" s="413"/>
      <c r="AA70" s="413"/>
      <c r="AB70" s="413"/>
      <c r="AC70" s="413"/>
      <c r="AD70" s="413"/>
      <c r="AE70" s="413"/>
      <c r="AF70" s="413"/>
      <c r="AG70" s="413"/>
      <c r="AH70" s="413"/>
      <c r="AI70" s="413"/>
      <c r="AJ70" s="413"/>
      <c r="AK70" s="413"/>
      <c r="AL70" s="413"/>
      <c r="AM70" s="413"/>
      <c r="AN70" s="413"/>
    </row>
    <row r="71" spans="1:40" customFormat="1" x14ac:dyDescent="0.15">
      <c r="A71" s="413"/>
      <c r="B71" s="413"/>
      <c r="C71" s="413"/>
      <c r="D71" s="413"/>
      <c r="E71" s="413"/>
      <c r="F71" s="413"/>
      <c r="G71" s="413"/>
      <c r="H71" s="413"/>
      <c r="I71" s="413"/>
      <c r="J71" s="413"/>
      <c r="K71" s="413"/>
      <c r="L71" s="413"/>
      <c r="M71" s="413"/>
      <c r="N71" s="413"/>
      <c r="O71" s="413"/>
      <c r="P71" s="413"/>
      <c r="Q71" s="413"/>
      <c r="R71" s="413"/>
      <c r="S71" s="413"/>
      <c r="T71" s="413"/>
      <c r="U71" s="413"/>
      <c r="V71" s="413"/>
      <c r="W71" s="413"/>
      <c r="X71" s="413"/>
      <c r="Y71" s="413"/>
      <c r="Z71" s="413"/>
      <c r="AA71" s="413"/>
      <c r="AB71" s="413"/>
      <c r="AC71" s="413"/>
      <c r="AD71" s="413"/>
      <c r="AE71" s="413"/>
      <c r="AF71" s="413"/>
      <c r="AG71" s="413"/>
      <c r="AH71" s="413"/>
      <c r="AI71" s="413"/>
      <c r="AJ71" s="413"/>
      <c r="AK71" s="413"/>
      <c r="AL71" s="413"/>
      <c r="AM71" s="413"/>
      <c r="AN71" s="413"/>
    </row>
    <row r="72" spans="1:40" customFormat="1" x14ac:dyDescent="0.15">
      <c r="A72" s="413"/>
      <c r="B72" s="413"/>
      <c r="C72" s="413"/>
      <c r="D72" s="413"/>
      <c r="E72" s="413"/>
      <c r="F72" s="413"/>
      <c r="G72" s="413"/>
      <c r="H72" s="413"/>
      <c r="I72" s="413"/>
      <c r="J72" s="413"/>
      <c r="K72" s="413"/>
      <c r="L72" s="413"/>
      <c r="M72" s="413"/>
      <c r="N72" s="413"/>
      <c r="O72" s="413"/>
      <c r="P72" s="413"/>
      <c r="Q72" s="413"/>
      <c r="R72" s="413"/>
      <c r="S72" s="413"/>
      <c r="T72" s="413"/>
      <c r="U72" s="413"/>
      <c r="V72" s="413"/>
      <c r="W72" s="413"/>
      <c r="X72" s="413"/>
      <c r="Y72" s="413"/>
      <c r="Z72" s="413"/>
      <c r="AA72" s="413"/>
      <c r="AB72" s="413"/>
      <c r="AC72" s="413"/>
      <c r="AD72" s="413"/>
      <c r="AE72" s="413"/>
      <c r="AF72" s="413"/>
      <c r="AG72" s="413"/>
      <c r="AH72" s="413"/>
      <c r="AI72" s="413"/>
      <c r="AJ72" s="413"/>
      <c r="AK72" s="413"/>
      <c r="AL72" s="413"/>
      <c r="AM72" s="413"/>
      <c r="AN72" s="413"/>
    </row>
    <row r="73" spans="1:40" customFormat="1" x14ac:dyDescent="0.15">
      <c r="A73" s="413"/>
      <c r="B73" s="413"/>
      <c r="C73" s="413"/>
      <c r="D73" s="413"/>
      <c r="E73" s="413"/>
      <c r="F73" s="413"/>
      <c r="G73" s="413"/>
      <c r="H73" s="413"/>
      <c r="I73" s="413"/>
      <c r="J73" s="413"/>
      <c r="K73" s="413"/>
      <c r="L73" s="413"/>
      <c r="M73" s="413"/>
      <c r="N73" s="413"/>
      <c r="O73" s="413"/>
      <c r="P73" s="413"/>
      <c r="Q73" s="413"/>
      <c r="R73" s="413"/>
      <c r="S73" s="413"/>
      <c r="T73" s="413"/>
      <c r="U73" s="413"/>
      <c r="V73" s="413"/>
      <c r="W73" s="413"/>
      <c r="X73" s="413"/>
      <c r="Y73" s="413"/>
      <c r="Z73" s="413"/>
      <c r="AA73" s="413"/>
      <c r="AB73" s="413"/>
      <c r="AC73" s="413"/>
      <c r="AD73" s="413"/>
      <c r="AE73" s="413"/>
      <c r="AF73" s="413"/>
      <c r="AG73" s="413"/>
      <c r="AH73" s="413"/>
      <c r="AI73" s="413"/>
      <c r="AJ73" s="413"/>
      <c r="AK73" s="413"/>
      <c r="AL73" s="413"/>
      <c r="AM73" s="413"/>
      <c r="AN73" s="413"/>
    </row>
    <row r="74" spans="1:40" customFormat="1" x14ac:dyDescent="0.15">
      <c r="A74" s="413"/>
      <c r="B74" s="413"/>
      <c r="C74" s="413"/>
      <c r="D74" s="413"/>
      <c r="E74" s="413"/>
      <c r="F74" s="413"/>
      <c r="G74" s="413"/>
      <c r="H74" s="413"/>
      <c r="I74" s="413"/>
      <c r="J74" s="413"/>
      <c r="K74" s="413"/>
      <c r="L74" s="413"/>
      <c r="M74" s="413"/>
      <c r="N74" s="413"/>
      <c r="O74" s="413"/>
      <c r="P74" s="413"/>
      <c r="Q74" s="413"/>
      <c r="R74" s="413"/>
      <c r="S74" s="413"/>
      <c r="T74" s="413"/>
      <c r="U74" s="413"/>
      <c r="V74" s="413"/>
      <c r="W74" s="413"/>
      <c r="X74" s="413"/>
      <c r="Y74" s="413"/>
      <c r="Z74" s="413"/>
      <c r="AA74" s="413"/>
      <c r="AB74" s="413"/>
      <c r="AC74" s="413"/>
      <c r="AD74" s="413"/>
      <c r="AE74" s="413"/>
      <c r="AF74" s="413"/>
      <c r="AG74" s="413"/>
      <c r="AH74" s="413"/>
      <c r="AI74" s="413"/>
      <c r="AJ74" s="413"/>
      <c r="AK74" s="413"/>
      <c r="AL74" s="413"/>
      <c r="AM74" s="413"/>
      <c r="AN74" s="413"/>
    </row>
    <row r="75" spans="1:40" customFormat="1" x14ac:dyDescent="0.15">
      <c r="A75" s="413"/>
      <c r="B75" s="413"/>
      <c r="C75" s="413"/>
      <c r="D75" s="413"/>
      <c r="E75" s="413"/>
      <c r="F75" s="413"/>
      <c r="G75" s="413"/>
      <c r="H75" s="413"/>
      <c r="I75" s="413"/>
      <c r="J75" s="413"/>
      <c r="K75" s="413"/>
      <c r="L75" s="413"/>
      <c r="M75" s="413"/>
      <c r="N75" s="413"/>
      <c r="O75" s="413"/>
      <c r="P75" s="413"/>
      <c r="Q75" s="413"/>
      <c r="R75" s="413"/>
      <c r="S75" s="413"/>
      <c r="T75" s="413"/>
      <c r="U75" s="413"/>
      <c r="V75" s="413"/>
      <c r="W75" s="413"/>
      <c r="X75" s="413"/>
      <c r="Y75" s="413"/>
      <c r="Z75" s="413"/>
      <c r="AA75" s="413"/>
      <c r="AB75" s="413"/>
      <c r="AC75" s="413"/>
      <c r="AD75" s="413"/>
      <c r="AE75" s="413"/>
      <c r="AF75" s="413"/>
      <c r="AG75" s="413"/>
      <c r="AH75" s="413"/>
      <c r="AI75" s="413"/>
      <c r="AJ75" s="413"/>
      <c r="AK75" s="413"/>
      <c r="AL75" s="413"/>
      <c r="AM75" s="413"/>
      <c r="AN75" s="413"/>
    </row>
    <row r="76" spans="1:40" customFormat="1" x14ac:dyDescent="0.15">
      <c r="A76" s="413"/>
      <c r="B76" s="413"/>
      <c r="C76" s="413"/>
      <c r="D76" s="413"/>
      <c r="E76" s="413"/>
      <c r="F76" s="413"/>
      <c r="G76" s="413"/>
      <c r="H76" s="413"/>
      <c r="I76" s="413"/>
      <c r="J76" s="413"/>
      <c r="K76" s="413"/>
      <c r="L76" s="413"/>
      <c r="M76" s="413"/>
      <c r="N76" s="413"/>
      <c r="O76" s="413"/>
      <c r="P76" s="413"/>
      <c r="Q76" s="413"/>
      <c r="R76" s="413"/>
      <c r="S76" s="413"/>
      <c r="T76" s="413"/>
      <c r="U76" s="413"/>
      <c r="V76" s="413"/>
      <c r="W76" s="413"/>
      <c r="X76" s="413"/>
      <c r="Y76" s="413"/>
      <c r="Z76" s="413"/>
      <c r="AA76" s="413"/>
      <c r="AB76" s="413"/>
      <c r="AC76" s="413"/>
      <c r="AD76" s="413"/>
      <c r="AE76" s="413"/>
      <c r="AF76" s="413"/>
      <c r="AG76" s="413"/>
      <c r="AH76" s="413"/>
      <c r="AI76" s="413"/>
      <c r="AJ76" s="413"/>
      <c r="AK76" s="413"/>
      <c r="AL76" s="413"/>
      <c r="AM76" s="413"/>
      <c r="AN76" s="413"/>
    </row>
    <row r="77" spans="1:40" customFormat="1" x14ac:dyDescent="0.15">
      <c r="A77" s="413"/>
      <c r="B77" s="413"/>
      <c r="C77" s="413"/>
      <c r="D77" s="413"/>
      <c r="E77" s="413"/>
      <c r="F77" s="413"/>
      <c r="G77" s="413"/>
      <c r="H77" s="413"/>
      <c r="I77" s="413"/>
      <c r="J77" s="413"/>
      <c r="K77" s="413"/>
      <c r="L77" s="413"/>
      <c r="M77" s="413"/>
      <c r="N77" s="413"/>
      <c r="O77" s="413"/>
      <c r="P77" s="413"/>
      <c r="Q77" s="413"/>
      <c r="R77" s="413"/>
      <c r="S77" s="413"/>
      <c r="T77" s="413"/>
      <c r="U77" s="413"/>
      <c r="V77" s="413"/>
      <c r="W77" s="413"/>
      <c r="X77" s="413"/>
      <c r="Y77" s="413"/>
      <c r="Z77" s="413"/>
      <c r="AA77" s="413"/>
      <c r="AB77" s="413"/>
      <c r="AC77" s="413"/>
      <c r="AD77" s="413"/>
      <c r="AE77" s="413"/>
      <c r="AF77" s="413"/>
      <c r="AG77" s="413"/>
      <c r="AH77" s="413"/>
      <c r="AI77" s="413"/>
      <c r="AJ77" s="413"/>
      <c r="AK77" s="413"/>
      <c r="AL77" s="413"/>
      <c r="AM77" s="413"/>
      <c r="AN77" s="413"/>
    </row>
    <row r="78" spans="1:40" customFormat="1" x14ac:dyDescent="0.15">
      <c r="A78" s="413"/>
      <c r="B78" s="413"/>
      <c r="C78" s="413"/>
      <c r="D78" s="413"/>
      <c r="E78" s="413"/>
      <c r="F78" s="413"/>
      <c r="G78" s="413"/>
      <c r="H78" s="413"/>
      <c r="I78" s="413"/>
      <c r="J78" s="413"/>
      <c r="K78" s="413"/>
      <c r="L78" s="413"/>
      <c r="M78" s="413"/>
      <c r="N78" s="413"/>
      <c r="O78" s="413"/>
      <c r="P78" s="413"/>
      <c r="Q78" s="413"/>
      <c r="R78" s="413"/>
      <c r="S78" s="413"/>
      <c r="T78" s="413"/>
      <c r="U78" s="413"/>
      <c r="V78" s="413"/>
      <c r="W78" s="413"/>
      <c r="X78" s="413"/>
      <c r="Y78" s="413"/>
      <c r="Z78" s="413"/>
      <c r="AA78" s="413"/>
      <c r="AB78" s="413"/>
      <c r="AC78" s="413"/>
      <c r="AD78" s="413"/>
      <c r="AE78" s="413"/>
      <c r="AF78" s="413"/>
      <c r="AG78" s="413"/>
      <c r="AH78" s="413"/>
      <c r="AI78" s="413"/>
      <c r="AJ78" s="413"/>
      <c r="AK78" s="413"/>
      <c r="AL78" s="413"/>
      <c r="AM78" s="413"/>
      <c r="AN78" s="413"/>
    </row>
    <row r="79" spans="1:40" customFormat="1" x14ac:dyDescent="0.15">
      <c r="A79" s="413"/>
      <c r="B79" s="413"/>
      <c r="C79" s="413"/>
      <c r="D79" s="413"/>
      <c r="E79" s="413"/>
      <c r="F79" s="413"/>
      <c r="G79" s="413"/>
      <c r="H79" s="413"/>
      <c r="I79" s="413"/>
      <c r="J79" s="413"/>
      <c r="K79" s="413"/>
      <c r="L79" s="413"/>
      <c r="M79" s="413"/>
      <c r="N79" s="413"/>
      <c r="O79" s="413"/>
      <c r="P79" s="413"/>
      <c r="Q79" s="413"/>
      <c r="R79" s="413"/>
      <c r="S79" s="413"/>
      <c r="T79" s="413"/>
      <c r="U79" s="413"/>
      <c r="V79" s="413"/>
      <c r="W79" s="413"/>
      <c r="X79" s="413"/>
      <c r="Y79" s="413"/>
      <c r="Z79" s="413"/>
      <c r="AA79" s="413"/>
      <c r="AB79" s="413"/>
      <c r="AC79" s="413"/>
      <c r="AD79" s="413"/>
      <c r="AE79" s="413"/>
      <c r="AF79" s="413"/>
      <c r="AG79" s="413"/>
      <c r="AH79" s="413"/>
      <c r="AI79" s="413"/>
      <c r="AJ79" s="413"/>
      <c r="AK79" s="413"/>
      <c r="AL79" s="413"/>
      <c r="AM79" s="413"/>
      <c r="AN79" s="413"/>
    </row>
    <row r="80" spans="1:40" customFormat="1" x14ac:dyDescent="0.15">
      <c r="A80" s="413"/>
      <c r="B80" s="413"/>
      <c r="C80" s="413"/>
      <c r="D80" s="413"/>
      <c r="E80" s="413"/>
      <c r="F80" s="413"/>
      <c r="G80" s="413"/>
      <c r="H80" s="413"/>
      <c r="I80" s="413"/>
      <c r="J80" s="413"/>
      <c r="K80" s="413"/>
      <c r="L80" s="413"/>
      <c r="M80" s="413"/>
      <c r="N80" s="413"/>
      <c r="O80" s="413"/>
      <c r="P80" s="413"/>
      <c r="Q80" s="413"/>
      <c r="R80" s="413"/>
      <c r="S80" s="413"/>
      <c r="T80" s="413"/>
      <c r="U80" s="413"/>
      <c r="V80" s="413"/>
      <c r="W80" s="413"/>
      <c r="X80" s="413"/>
      <c r="Y80" s="413"/>
      <c r="Z80" s="413"/>
      <c r="AA80" s="413"/>
      <c r="AB80" s="413"/>
      <c r="AC80" s="413"/>
      <c r="AD80" s="413"/>
      <c r="AE80" s="413"/>
      <c r="AF80" s="413"/>
      <c r="AG80" s="413"/>
      <c r="AH80" s="413"/>
      <c r="AI80" s="413"/>
      <c r="AJ80" s="413"/>
      <c r="AK80" s="413"/>
      <c r="AL80" s="413"/>
      <c r="AM80" s="413"/>
      <c r="AN80" s="413"/>
    </row>
    <row r="81" spans="1:40" customFormat="1" x14ac:dyDescent="0.15">
      <c r="A81" s="413"/>
      <c r="B81" s="413"/>
      <c r="C81" s="413"/>
      <c r="D81" s="413"/>
      <c r="E81" s="413"/>
      <c r="F81" s="413"/>
      <c r="G81" s="413"/>
      <c r="H81" s="413"/>
      <c r="I81" s="413"/>
      <c r="J81" s="413"/>
      <c r="K81" s="413"/>
      <c r="L81" s="413"/>
      <c r="M81" s="413"/>
      <c r="N81" s="413"/>
      <c r="O81" s="413"/>
      <c r="P81" s="413"/>
      <c r="Q81" s="413"/>
      <c r="R81" s="413"/>
      <c r="S81" s="413"/>
      <c r="T81" s="413"/>
      <c r="U81" s="413"/>
      <c r="V81" s="413"/>
      <c r="W81" s="413"/>
      <c r="X81" s="413"/>
      <c r="Y81" s="413"/>
      <c r="Z81" s="413"/>
      <c r="AA81" s="413"/>
      <c r="AB81" s="413"/>
      <c r="AC81" s="413"/>
      <c r="AD81" s="413"/>
      <c r="AE81" s="413"/>
      <c r="AF81" s="413"/>
      <c r="AG81" s="413"/>
      <c r="AH81" s="413"/>
      <c r="AI81" s="413"/>
      <c r="AJ81" s="413"/>
      <c r="AK81" s="413"/>
      <c r="AL81" s="413"/>
      <c r="AM81" s="413"/>
      <c r="AN81" s="413"/>
    </row>
    <row r="82" spans="1:40" customFormat="1" x14ac:dyDescent="0.15">
      <c r="A82" s="413"/>
      <c r="B82" s="413"/>
      <c r="C82" s="413"/>
      <c r="D82" s="413"/>
      <c r="E82" s="413"/>
      <c r="F82" s="413"/>
      <c r="G82" s="413"/>
      <c r="H82" s="413"/>
      <c r="I82" s="413"/>
      <c r="J82" s="413"/>
      <c r="K82" s="413"/>
      <c r="L82" s="413"/>
      <c r="M82" s="413"/>
      <c r="N82" s="413"/>
      <c r="O82" s="413"/>
      <c r="P82" s="413"/>
      <c r="Q82" s="413"/>
      <c r="R82" s="413"/>
      <c r="S82" s="413"/>
      <c r="T82" s="413"/>
      <c r="U82" s="413"/>
      <c r="V82" s="413"/>
      <c r="W82" s="413"/>
      <c r="X82" s="413"/>
      <c r="Y82" s="413"/>
      <c r="Z82" s="413"/>
      <c r="AA82" s="413"/>
      <c r="AB82" s="413"/>
      <c r="AC82" s="413"/>
      <c r="AD82" s="413"/>
      <c r="AE82" s="413"/>
      <c r="AF82" s="413"/>
      <c r="AG82" s="413"/>
      <c r="AH82" s="413"/>
      <c r="AI82" s="413"/>
      <c r="AJ82" s="413"/>
      <c r="AK82" s="413"/>
      <c r="AL82" s="413"/>
      <c r="AM82" s="413"/>
      <c r="AN82" s="413"/>
    </row>
    <row r="83" spans="1:40" customFormat="1" x14ac:dyDescent="0.15">
      <c r="A83" s="413"/>
      <c r="B83" s="413"/>
      <c r="C83" s="413"/>
      <c r="D83" s="413"/>
      <c r="E83" s="413"/>
      <c r="F83" s="413"/>
      <c r="G83" s="413"/>
      <c r="H83" s="413"/>
      <c r="I83" s="413"/>
      <c r="J83" s="413"/>
      <c r="K83" s="413"/>
      <c r="L83" s="413"/>
      <c r="M83" s="413"/>
      <c r="N83" s="413"/>
      <c r="O83" s="413"/>
      <c r="P83" s="413"/>
      <c r="Q83" s="413"/>
      <c r="R83" s="413"/>
      <c r="S83" s="413"/>
      <c r="T83" s="413"/>
      <c r="U83" s="413"/>
      <c r="V83" s="413"/>
      <c r="W83" s="413"/>
      <c r="X83" s="413"/>
      <c r="Y83" s="413"/>
      <c r="Z83" s="413"/>
      <c r="AA83" s="413"/>
      <c r="AB83" s="413"/>
      <c r="AC83" s="413"/>
      <c r="AD83" s="413"/>
      <c r="AE83" s="413"/>
      <c r="AF83" s="413"/>
      <c r="AG83" s="413"/>
      <c r="AH83" s="413"/>
      <c r="AI83" s="413"/>
      <c r="AJ83" s="413"/>
      <c r="AK83" s="413"/>
      <c r="AL83" s="413"/>
      <c r="AM83" s="413"/>
      <c r="AN83" s="413"/>
    </row>
    <row r="84" spans="1:40" customFormat="1" x14ac:dyDescent="0.15">
      <c r="A84" s="413"/>
      <c r="B84" s="413"/>
      <c r="C84" s="413"/>
      <c r="D84" s="413"/>
      <c r="E84" s="413"/>
      <c r="F84" s="413"/>
      <c r="G84" s="413"/>
      <c r="H84" s="413"/>
      <c r="I84" s="413"/>
      <c r="J84" s="413"/>
      <c r="K84" s="413"/>
      <c r="L84" s="413"/>
      <c r="M84" s="413"/>
      <c r="N84" s="413"/>
      <c r="O84" s="413"/>
      <c r="P84" s="413"/>
      <c r="Q84" s="413"/>
      <c r="R84" s="413"/>
      <c r="S84" s="413"/>
      <c r="T84" s="413"/>
      <c r="U84" s="413"/>
      <c r="V84" s="413"/>
      <c r="W84" s="413"/>
      <c r="X84" s="413"/>
      <c r="Y84" s="413"/>
      <c r="Z84" s="413"/>
      <c r="AA84" s="413"/>
      <c r="AB84" s="413"/>
      <c r="AC84" s="413"/>
      <c r="AD84" s="413"/>
      <c r="AE84" s="413"/>
      <c r="AF84" s="413"/>
      <c r="AG84" s="413"/>
      <c r="AH84" s="413"/>
      <c r="AI84" s="413"/>
      <c r="AJ84" s="413"/>
      <c r="AK84" s="413"/>
      <c r="AL84" s="413"/>
      <c r="AM84" s="413"/>
      <c r="AN84" s="413"/>
    </row>
    <row r="85" spans="1:40" customFormat="1" x14ac:dyDescent="0.15">
      <c r="A85" s="413"/>
      <c r="B85" s="413"/>
      <c r="C85" s="413"/>
      <c r="D85" s="413"/>
      <c r="E85" s="413"/>
      <c r="F85" s="413"/>
      <c r="G85" s="413"/>
      <c r="H85" s="413"/>
      <c r="I85" s="413"/>
      <c r="J85" s="413"/>
      <c r="K85" s="413"/>
      <c r="L85" s="413"/>
      <c r="M85" s="413"/>
      <c r="N85" s="413"/>
      <c r="O85" s="413"/>
      <c r="P85" s="413"/>
      <c r="Q85" s="413"/>
      <c r="R85" s="413"/>
      <c r="S85" s="413"/>
      <c r="T85" s="413"/>
      <c r="U85" s="413"/>
      <c r="V85" s="413"/>
      <c r="W85" s="413"/>
      <c r="X85" s="413"/>
      <c r="Y85" s="413"/>
      <c r="Z85" s="413"/>
      <c r="AA85" s="413"/>
      <c r="AB85" s="413"/>
      <c r="AC85" s="413"/>
      <c r="AD85" s="413"/>
      <c r="AE85" s="413"/>
      <c r="AF85" s="413"/>
      <c r="AG85" s="413"/>
      <c r="AH85" s="413"/>
      <c r="AI85" s="413"/>
      <c r="AJ85" s="413"/>
      <c r="AK85" s="413"/>
      <c r="AL85" s="413"/>
      <c r="AM85" s="413"/>
      <c r="AN85" s="413"/>
    </row>
    <row r="86" spans="1:40" customFormat="1" x14ac:dyDescent="0.15">
      <c r="A86" s="413"/>
      <c r="B86" s="413"/>
      <c r="C86" s="413"/>
      <c r="D86" s="413"/>
      <c r="E86" s="413"/>
      <c r="F86" s="413"/>
      <c r="G86" s="413"/>
      <c r="H86" s="413"/>
      <c r="I86" s="413"/>
      <c r="J86" s="413"/>
      <c r="K86" s="413"/>
      <c r="L86" s="413"/>
      <c r="M86" s="413"/>
      <c r="N86" s="413"/>
      <c r="O86" s="413"/>
      <c r="P86" s="413"/>
      <c r="Q86" s="413"/>
      <c r="R86" s="413"/>
      <c r="S86" s="413"/>
      <c r="T86" s="413"/>
      <c r="U86" s="413"/>
      <c r="V86" s="413"/>
      <c r="W86" s="413"/>
      <c r="X86" s="413"/>
      <c r="Y86" s="413"/>
      <c r="Z86" s="413"/>
      <c r="AA86" s="413"/>
      <c r="AB86" s="413"/>
      <c r="AC86" s="413"/>
      <c r="AD86" s="413"/>
      <c r="AE86" s="413"/>
      <c r="AF86" s="413"/>
      <c r="AG86" s="413"/>
      <c r="AH86" s="413"/>
      <c r="AI86" s="413"/>
      <c r="AJ86" s="413"/>
      <c r="AK86" s="413"/>
      <c r="AL86" s="413"/>
      <c r="AM86" s="413"/>
      <c r="AN86" s="413"/>
    </row>
    <row r="87" spans="1:40" customFormat="1" x14ac:dyDescent="0.15">
      <c r="A87" s="413"/>
      <c r="B87" s="413"/>
      <c r="C87" s="413"/>
      <c r="D87" s="413"/>
      <c r="E87" s="413"/>
      <c r="F87" s="413"/>
      <c r="G87" s="413"/>
      <c r="H87" s="413"/>
      <c r="I87" s="413"/>
      <c r="J87" s="413"/>
      <c r="K87" s="413"/>
      <c r="L87" s="413"/>
      <c r="M87" s="413"/>
      <c r="N87" s="413"/>
      <c r="O87" s="413"/>
      <c r="P87" s="413"/>
      <c r="Q87" s="413"/>
      <c r="R87" s="413"/>
      <c r="S87" s="413"/>
      <c r="T87" s="413"/>
      <c r="U87" s="413"/>
      <c r="V87" s="413"/>
      <c r="W87" s="413"/>
      <c r="X87" s="413"/>
      <c r="Y87" s="413"/>
      <c r="Z87" s="413"/>
      <c r="AA87" s="413"/>
      <c r="AB87" s="413"/>
      <c r="AC87" s="413"/>
      <c r="AD87" s="413"/>
      <c r="AE87" s="413"/>
      <c r="AF87" s="413"/>
      <c r="AG87" s="413"/>
      <c r="AH87" s="413"/>
      <c r="AI87" s="413"/>
      <c r="AJ87" s="413"/>
      <c r="AK87" s="413"/>
      <c r="AL87" s="413"/>
      <c r="AM87" s="413"/>
      <c r="AN87" s="413"/>
    </row>
    <row r="88" spans="1:40" customFormat="1" x14ac:dyDescent="0.15">
      <c r="A88" s="413"/>
      <c r="B88" s="413"/>
      <c r="C88" s="413"/>
      <c r="D88" s="413"/>
      <c r="E88" s="413"/>
      <c r="F88" s="413"/>
      <c r="G88" s="413"/>
      <c r="H88" s="413"/>
      <c r="I88" s="413"/>
      <c r="J88" s="413"/>
      <c r="K88" s="413"/>
      <c r="L88" s="413"/>
      <c r="M88" s="413"/>
      <c r="N88" s="413"/>
      <c r="O88" s="413"/>
      <c r="P88" s="413"/>
      <c r="Q88" s="413"/>
      <c r="R88" s="413"/>
      <c r="S88" s="413"/>
      <c r="T88" s="413"/>
      <c r="U88" s="413"/>
      <c r="V88" s="413"/>
      <c r="W88" s="413"/>
      <c r="X88" s="413"/>
      <c r="Y88" s="413"/>
      <c r="Z88" s="413"/>
      <c r="AA88" s="413"/>
      <c r="AB88" s="413"/>
      <c r="AC88" s="413"/>
      <c r="AD88" s="413"/>
      <c r="AE88" s="413"/>
      <c r="AF88" s="413"/>
      <c r="AG88" s="413"/>
      <c r="AH88" s="413"/>
      <c r="AI88" s="413"/>
      <c r="AJ88" s="413"/>
      <c r="AK88" s="413"/>
      <c r="AL88" s="413"/>
      <c r="AM88" s="413"/>
      <c r="AN88" s="413"/>
    </row>
    <row r="89" spans="1:40" customFormat="1" x14ac:dyDescent="0.15">
      <c r="A89" s="413"/>
      <c r="B89" s="413"/>
      <c r="C89" s="413"/>
      <c r="D89" s="413"/>
      <c r="E89" s="413"/>
      <c r="F89" s="413"/>
      <c r="G89" s="413"/>
      <c r="H89" s="413"/>
      <c r="I89" s="413"/>
      <c r="J89" s="413"/>
      <c r="K89" s="413"/>
      <c r="L89" s="413"/>
      <c r="M89" s="413"/>
      <c r="N89" s="413"/>
      <c r="O89" s="413"/>
      <c r="P89" s="413"/>
      <c r="Q89" s="413"/>
      <c r="R89" s="413"/>
      <c r="S89" s="413"/>
      <c r="T89" s="413"/>
      <c r="U89" s="413"/>
      <c r="V89" s="413"/>
      <c r="W89" s="413"/>
      <c r="X89" s="413"/>
      <c r="Y89" s="413"/>
      <c r="Z89" s="413"/>
      <c r="AA89" s="413"/>
      <c r="AB89" s="413"/>
      <c r="AC89" s="413"/>
      <c r="AD89" s="413"/>
      <c r="AE89" s="413"/>
      <c r="AF89" s="413"/>
      <c r="AG89" s="413"/>
      <c r="AH89" s="413"/>
      <c r="AI89" s="413"/>
      <c r="AJ89" s="413"/>
      <c r="AK89" s="413"/>
      <c r="AL89" s="413"/>
      <c r="AM89" s="413"/>
      <c r="AN89" s="413"/>
    </row>
    <row r="90" spans="1:40" customFormat="1" x14ac:dyDescent="0.15">
      <c r="A90" s="413"/>
      <c r="B90" s="413"/>
      <c r="C90" s="413"/>
      <c r="D90" s="413"/>
      <c r="E90" s="413"/>
      <c r="F90" s="413"/>
      <c r="G90" s="413"/>
      <c r="H90" s="413"/>
      <c r="I90" s="413"/>
      <c r="J90" s="413"/>
      <c r="K90" s="413"/>
      <c r="L90" s="413"/>
      <c r="M90" s="413"/>
      <c r="N90" s="413"/>
      <c r="O90" s="413"/>
      <c r="P90" s="413"/>
      <c r="Q90" s="413"/>
      <c r="R90" s="413"/>
      <c r="S90" s="413"/>
      <c r="T90" s="413"/>
      <c r="U90" s="413"/>
      <c r="V90" s="413"/>
      <c r="W90" s="413"/>
      <c r="X90" s="413"/>
      <c r="Y90" s="413"/>
      <c r="Z90" s="413"/>
      <c r="AA90" s="413"/>
      <c r="AB90" s="413"/>
      <c r="AC90" s="413"/>
      <c r="AD90" s="413"/>
      <c r="AE90" s="413"/>
      <c r="AF90" s="413"/>
      <c r="AG90" s="413"/>
      <c r="AH90" s="413"/>
      <c r="AI90" s="413"/>
      <c r="AJ90" s="413"/>
      <c r="AK90" s="413"/>
      <c r="AL90" s="413"/>
      <c r="AM90" s="413"/>
      <c r="AN90" s="413"/>
    </row>
    <row r="91" spans="1:40" customFormat="1" x14ac:dyDescent="0.15">
      <c r="A91" s="413"/>
      <c r="B91" s="413"/>
      <c r="C91" s="413"/>
      <c r="D91" s="413"/>
      <c r="E91" s="413"/>
      <c r="F91" s="413"/>
      <c r="G91" s="413"/>
      <c r="H91" s="413"/>
      <c r="I91" s="413"/>
      <c r="J91" s="413"/>
      <c r="K91" s="413"/>
      <c r="L91" s="413"/>
      <c r="M91" s="413"/>
      <c r="N91" s="413"/>
      <c r="O91" s="413"/>
      <c r="P91" s="413"/>
      <c r="Q91" s="413"/>
      <c r="R91" s="413"/>
      <c r="S91" s="413"/>
      <c r="T91" s="413"/>
      <c r="U91" s="413"/>
      <c r="V91" s="413"/>
      <c r="W91" s="413"/>
      <c r="X91" s="413"/>
      <c r="Y91" s="413"/>
      <c r="Z91" s="413"/>
      <c r="AA91" s="413"/>
      <c r="AB91" s="413"/>
      <c r="AC91" s="413"/>
      <c r="AD91" s="413"/>
      <c r="AE91" s="413"/>
      <c r="AF91" s="413"/>
      <c r="AG91" s="413"/>
      <c r="AH91" s="413"/>
      <c r="AI91" s="413"/>
      <c r="AJ91" s="413"/>
      <c r="AK91" s="413"/>
      <c r="AL91" s="413"/>
      <c r="AM91" s="413"/>
      <c r="AN91" s="413"/>
    </row>
    <row r="92" spans="1:40" customFormat="1" x14ac:dyDescent="0.15">
      <c r="A92" s="413"/>
      <c r="B92" s="413"/>
      <c r="C92" s="413"/>
      <c r="D92" s="413"/>
      <c r="E92" s="413"/>
      <c r="F92" s="413"/>
      <c r="G92" s="413"/>
      <c r="H92" s="413"/>
      <c r="I92" s="413"/>
      <c r="J92" s="413"/>
      <c r="K92" s="413"/>
      <c r="L92" s="413"/>
      <c r="M92" s="413"/>
      <c r="N92" s="413"/>
      <c r="O92" s="413"/>
      <c r="P92" s="413"/>
      <c r="Q92" s="413"/>
      <c r="R92" s="413"/>
      <c r="S92" s="413"/>
      <c r="T92" s="413"/>
      <c r="U92" s="413"/>
      <c r="V92" s="413"/>
      <c r="W92" s="413"/>
      <c r="X92" s="413"/>
      <c r="Y92" s="413"/>
      <c r="Z92" s="413"/>
      <c r="AA92" s="413"/>
      <c r="AB92" s="413"/>
      <c r="AC92" s="413"/>
      <c r="AD92" s="413"/>
      <c r="AE92" s="413"/>
      <c r="AF92" s="413"/>
      <c r="AG92" s="413"/>
      <c r="AH92" s="413"/>
      <c r="AI92" s="413"/>
      <c r="AJ92" s="413"/>
      <c r="AK92" s="413"/>
      <c r="AL92" s="413"/>
      <c r="AM92" s="413"/>
      <c r="AN92" s="413"/>
    </row>
    <row r="93" spans="1:40" customFormat="1" x14ac:dyDescent="0.15">
      <c r="A93" s="413"/>
      <c r="B93" s="413"/>
      <c r="C93" s="413"/>
      <c r="D93" s="413"/>
      <c r="E93" s="413"/>
      <c r="F93" s="413"/>
      <c r="G93" s="413"/>
      <c r="H93" s="413"/>
      <c r="I93" s="413"/>
      <c r="J93" s="413"/>
      <c r="K93" s="413"/>
      <c r="L93" s="413"/>
      <c r="M93" s="413"/>
      <c r="N93" s="413"/>
      <c r="O93" s="413"/>
      <c r="P93" s="413"/>
      <c r="Q93" s="413"/>
      <c r="R93" s="413"/>
      <c r="S93" s="413"/>
      <c r="T93" s="413"/>
      <c r="U93" s="413"/>
      <c r="V93" s="413"/>
      <c r="W93" s="413"/>
      <c r="X93" s="413"/>
      <c r="Y93" s="413"/>
      <c r="Z93" s="413"/>
      <c r="AA93" s="413"/>
      <c r="AB93" s="413"/>
      <c r="AC93" s="413"/>
      <c r="AD93" s="413"/>
      <c r="AE93" s="413"/>
      <c r="AF93" s="413"/>
      <c r="AG93" s="413"/>
      <c r="AH93" s="413"/>
      <c r="AI93" s="413"/>
      <c r="AJ93" s="413"/>
      <c r="AK93" s="413"/>
      <c r="AL93" s="413"/>
      <c r="AM93" s="413"/>
      <c r="AN93" s="413"/>
    </row>
    <row r="94" spans="1:40" customFormat="1" x14ac:dyDescent="0.15">
      <c r="A94" s="413"/>
      <c r="B94" s="413"/>
      <c r="C94" s="413"/>
      <c r="D94" s="413"/>
      <c r="E94" s="413"/>
      <c r="F94" s="413"/>
      <c r="G94" s="413"/>
      <c r="H94" s="413"/>
      <c r="I94" s="413"/>
      <c r="J94" s="413"/>
      <c r="K94" s="413"/>
      <c r="L94" s="413"/>
      <c r="M94" s="413"/>
      <c r="N94" s="413"/>
      <c r="O94" s="413"/>
      <c r="P94" s="413"/>
      <c r="Q94" s="413"/>
      <c r="R94" s="413"/>
      <c r="S94" s="413"/>
      <c r="T94" s="413"/>
      <c r="U94" s="413"/>
      <c r="V94" s="413"/>
      <c r="W94" s="413"/>
      <c r="X94" s="413"/>
      <c r="Y94" s="413"/>
      <c r="Z94" s="413"/>
      <c r="AA94" s="413"/>
      <c r="AB94" s="413"/>
      <c r="AC94" s="413"/>
      <c r="AD94" s="413"/>
      <c r="AE94" s="413"/>
      <c r="AF94" s="413"/>
      <c r="AG94" s="413"/>
      <c r="AH94" s="413"/>
      <c r="AI94" s="413"/>
      <c r="AJ94" s="413"/>
      <c r="AK94" s="413"/>
      <c r="AL94" s="413"/>
      <c r="AM94" s="413"/>
      <c r="AN94" s="413"/>
    </row>
    <row r="95" spans="1:40" customFormat="1" x14ac:dyDescent="0.15">
      <c r="A95" s="413"/>
      <c r="B95" s="413"/>
      <c r="C95" s="413"/>
      <c r="D95" s="413"/>
      <c r="E95" s="413"/>
      <c r="F95" s="413"/>
      <c r="G95" s="413"/>
      <c r="H95" s="413"/>
      <c r="I95" s="413"/>
      <c r="J95" s="413"/>
      <c r="K95" s="413"/>
      <c r="L95" s="413"/>
      <c r="M95" s="413"/>
      <c r="N95" s="413"/>
      <c r="O95" s="413"/>
      <c r="P95" s="413"/>
      <c r="Q95" s="413"/>
      <c r="R95" s="413"/>
      <c r="S95" s="413"/>
      <c r="T95" s="413"/>
      <c r="U95" s="413"/>
      <c r="V95" s="413"/>
      <c r="W95" s="413"/>
      <c r="X95" s="413"/>
      <c r="Y95" s="413"/>
      <c r="Z95" s="413"/>
      <c r="AA95" s="413"/>
      <c r="AB95" s="413"/>
      <c r="AC95" s="413"/>
      <c r="AD95" s="413"/>
      <c r="AE95" s="413"/>
      <c r="AF95" s="413"/>
      <c r="AG95" s="413"/>
      <c r="AH95" s="413"/>
      <c r="AI95" s="413"/>
      <c r="AJ95" s="413"/>
      <c r="AK95" s="413"/>
      <c r="AL95" s="413"/>
      <c r="AM95" s="413"/>
      <c r="AN95" s="413"/>
    </row>
    <row r="96" spans="1:40" customFormat="1" x14ac:dyDescent="0.15">
      <c r="A96" s="413"/>
      <c r="B96" s="413"/>
      <c r="C96" s="413"/>
      <c r="D96" s="413"/>
      <c r="E96" s="413"/>
      <c r="F96" s="413"/>
      <c r="G96" s="413"/>
      <c r="H96" s="413"/>
      <c r="I96" s="413"/>
      <c r="J96" s="413"/>
      <c r="K96" s="413"/>
      <c r="L96" s="413"/>
      <c r="M96" s="413"/>
      <c r="N96" s="413"/>
      <c r="O96" s="413"/>
      <c r="P96" s="413"/>
      <c r="Q96" s="413"/>
      <c r="R96" s="413"/>
      <c r="S96" s="413"/>
      <c r="T96" s="413"/>
      <c r="U96" s="413"/>
      <c r="V96" s="413"/>
      <c r="W96" s="413"/>
      <c r="X96" s="413"/>
      <c r="Y96" s="413"/>
      <c r="Z96" s="413"/>
      <c r="AA96" s="413"/>
      <c r="AB96" s="413"/>
      <c r="AC96" s="413"/>
      <c r="AD96" s="413"/>
      <c r="AE96" s="413"/>
      <c r="AF96" s="413"/>
      <c r="AG96" s="413"/>
      <c r="AH96" s="413"/>
      <c r="AI96" s="413"/>
      <c r="AJ96" s="413"/>
      <c r="AK96" s="413"/>
      <c r="AL96" s="413"/>
      <c r="AM96" s="413"/>
      <c r="AN96" s="413"/>
    </row>
    <row r="97" spans="1:40" customFormat="1" x14ac:dyDescent="0.15">
      <c r="A97" s="413"/>
      <c r="B97" s="413"/>
      <c r="C97" s="413"/>
      <c r="D97" s="413"/>
      <c r="E97" s="413"/>
      <c r="F97" s="413"/>
      <c r="G97" s="413"/>
      <c r="H97" s="413"/>
      <c r="I97" s="413"/>
      <c r="J97" s="413"/>
      <c r="K97" s="413"/>
      <c r="L97" s="413"/>
      <c r="M97" s="413"/>
      <c r="N97" s="413"/>
      <c r="O97" s="413"/>
      <c r="P97" s="413"/>
      <c r="Q97" s="413"/>
      <c r="R97" s="413"/>
      <c r="S97" s="413"/>
      <c r="T97" s="413"/>
      <c r="U97" s="413"/>
      <c r="V97" s="413"/>
      <c r="W97" s="413"/>
      <c r="X97" s="413"/>
      <c r="Y97" s="413"/>
      <c r="Z97" s="413"/>
      <c r="AA97" s="413"/>
      <c r="AB97" s="413"/>
      <c r="AC97" s="413"/>
      <c r="AD97" s="413"/>
      <c r="AE97" s="413"/>
      <c r="AF97" s="413"/>
      <c r="AG97" s="413"/>
      <c r="AH97" s="413"/>
      <c r="AI97" s="413"/>
      <c r="AJ97" s="413"/>
      <c r="AK97" s="413"/>
      <c r="AL97" s="413"/>
      <c r="AM97" s="413"/>
      <c r="AN97" s="413"/>
    </row>
    <row r="98" spans="1:40" customFormat="1" x14ac:dyDescent="0.15">
      <c r="A98" s="413"/>
      <c r="B98" s="413"/>
      <c r="C98" s="413"/>
      <c r="D98" s="413"/>
      <c r="E98" s="413"/>
      <c r="F98" s="413"/>
      <c r="G98" s="413"/>
      <c r="H98" s="413"/>
      <c r="I98" s="413"/>
      <c r="J98" s="413"/>
      <c r="K98" s="413"/>
      <c r="L98" s="413"/>
      <c r="M98" s="413"/>
      <c r="N98" s="413"/>
      <c r="O98" s="413"/>
      <c r="P98" s="413"/>
      <c r="Q98" s="413"/>
      <c r="R98" s="413"/>
      <c r="S98" s="413"/>
      <c r="T98" s="413"/>
      <c r="U98" s="413"/>
      <c r="V98" s="413"/>
      <c r="W98" s="413"/>
      <c r="X98" s="413"/>
      <c r="Y98" s="413"/>
      <c r="Z98" s="413"/>
      <c r="AA98" s="413"/>
      <c r="AB98" s="413"/>
      <c r="AC98" s="413"/>
      <c r="AD98" s="413"/>
      <c r="AE98" s="413"/>
      <c r="AF98" s="413"/>
      <c r="AG98" s="413"/>
      <c r="AH98" s="413"/>
      <c r="AI98" s="413"/>
      <c r="AJ98" s="413"/>
      <c r="AK98" s="413"/>
      <c r="AL98" s="413"/>
      <c r="AM98" s="413"/>
      <c r="AN98" s="413"/>
    </row>
    <row r="99" spans="1:40" customFormat="1" x14ac:dyDescent="0.15">
      <c r="A99" s="413"/>
      <c r="B99" s="413"/>
      <c r="C99" s="413"/>
      <c r="D99" s="413"/>
      <c r="E99" s="413"/>
      <c r="F99" s="413"/>
      <c r="G99" s="413"/>
      <c r="H99" s="413"/>
      <c r="I99" s="413"/>
      <c r="J99" s="413"/>
      <c r="K99" s="413"/>
      <c r="L99" s="413"/>
      <c r="M99" s="413"/>
      <c r="N99" s="413"/>
      <c r="O99" s="413"/>
      <c r="P99" s="413"/>
      <c r="Q99" s="413"/>
      <c r="R99" s="413"/>
      <c r="S99" s="413"/>
      <c r="T99" s="413"/>
      <c r="U99" s="413"/>
      <c r="V99" s="413"/>
      <c r="W99" s="413"/>
      <c r="X99" s="413"/>
      <c r="Y99" s="413"/>
      <c r="Z99" s="413"/>
      <c r="AA99" s="413"/>
      <c r="AB99" s="413"/>
      <c r="AC99" s="413"/>
      <c r="AD99" s="413"/>
      <c r="AE99" s="413"/>
      <c r="AF99" s="413"/>
      <c r="AG99" s="413"/>
      <c r="AH99" s="413"/>
      <c r="AI99" s="413"/>
      <c r="AJ99" s="413"/>
      <c r="AK99" s="413"/>
      <c r="AL99" s="413"/>
      <c r="AM99" s="413"/>
      <c r="AN99" s="413"/>
    </row>
    <row r="100" spans="1:40" customFormat="1" x14ac:dyDescent="0.15">
      <c r="A100" s="413"/>
      <c r="B100" s="413"/>
      <c r="C100" s="413"/>
      <c r="D100" s="413"/>
      <c r="E100" s="413"/>
      <c r="F100" s="413"/>
      <c r="G100" s="413"/>
      <c r="H100" s="413"/>
      <c r="I100" s="413"/>
      <c r="J100" s="413"/>
      <c r="K100" s="413"/>
      <c r="L100" s="413"/>
      <c r="M100" s="413"/>
      <c r="N100" s="413"/>
      <c r="O100" s="413"/>
      <c r="P100" s="413"/>
      <c r="Q100" s="413"/>
      <c r="R100" s="413"/>
      <c r="S100" s="413"/>
      <c r="T100" s="413"/>
      <c r="U100" s="413"/>
      <c r="V100" s="413"/>
      <c r="W100" s="413"/>
      <c r="X100" s="413"/>
      <c r="Y100" s="413"/>
      <c r="Z100" s="413"/>
      <c r="AA100" s="413"/>
      <c r="AB100" s="413"/>
      <c r="AC100" s="413"/>
      <c r="AD100" s="413"/>
      <c r="AE100" s="413"/>
      <c r="AF100" s="413"/>
      <c r="AG100" s="413"/>
      <c r="AH100" s="413"/>
      <c r="AI100" s="413"/>
      <c r="AJ100" s="413"/>
      <c r="AK100" s="413"/>
      <c r="AL100" s="413"/>
      <c r="AM100" s="413"/>
      <c r="AN100" s="413"/>
    </row>
    <row r="101" spans="1:40" customFormat="1" x14ac:dyDescent="0.15">
      <c r="A101" s="413"/>
      <c r="B101" s="413"/>
      <c r="C101" s="413"/>
      <c r="D101" s="413"/>
      <c r="E101" s="413"/>
      <c r="F101" s="413"/>
      <c r="G101" s="413"/>
      <c r="H101" s="413"/>
      <c r="I101" s="413"/>
      <c r="J101" s="413"/>
      <c r="K101" s="413"/>
      <c r="L101" s="413"/>
      <c r="M101" s="413"/>
      <c r="N101" s="413"/>
      <c r="O101" s="413"/>
      <c r="P101" s="413"/>
      <c r="Q101" s="413"/>
      <c r="R101" s="413"/>
      <c r="S101" s="413"/>
      <c r="T101" s="413"/>
      <c r="U101" s="413"/>
      <c r="V101" s="413"/>
      <c r="W101" s="413"/>
      <c r="X101" s="413"/>
      <c r="Y101" s="413"/>
      <c r="Z101" s="413"/>
      <c r="AA101" s="413"/>
      <c r="AB101" s="413"/>
      <c r="AC101" s="413"/>
      <c r="AD101" s="413"/>
      <c r="AE101" s="413"/>
      <c r="AF101" s="413"/>
      <c r="AG101" s="413"/>
      <c r="AH101" s="413"/>
      <c r="AI101" s="413"/>
      <c r="AJ101" s="413"/>
      <c r="AK101" s="413"/>
      <c r="AL101" s="413"/>
      <c r="AM101" s="413"/>
      <c r="AN101" s="413"/>
    </row>
    <row r="102" spans="1:40" customFormat="1" x14ac:dyDescent="0.15">
      <c r="A102" s="413"/>
      <c r="B102" s="413"/>
      <c r="C102" s="413"/>
      <c r="D102" s="413"/>
      <c r="E102" s="413"/>
      <c r="F102" s="413"/>
      <c r="G102" s="413"/>
      <c r="H102" s="413"/>
      <c r="I102" s="413"/>
      <c r="J102" s="413"/>
      <c r="K102" s="413"/>
      <c r="L102" s="413"/>
      <c r="M102" s="413"/>
      <c r="N102" s="413"/>
      <c r="O102" s="413"/>
      <c r="P102" s="413"/>
      <c r="Q102" s="413"/>
      <c r="R102" s="413"/>
      <c r="S102" s="413"/>
      <c r="T102" s="413"/>
      <c r="U102" s="413"/>
      <c r="V102" s="413"/>
      <c r="W102" s="413"/>
      <c r="X102" s="413"/>
      <c r="Y102" s="413"/>
      <c r="Z102" s="413"/>
      <c r="AA102" s="413"/>
      <c r="AB102" s="413"/>
      <c r="AC102" s="413"/>
      <c r="AD102" s="413"/>
      <c r="AE102" s="413"/>
      <c r="AF102" s="413"/>
      <c r="AG102" s="413"/>
      <c r="AH102" s="413"/>
      <c r="AI102" s="413"/>
      <c r="AJ102" s="413"/>
      <c r="AK102" s="413"/>
      <c r="AL102" s="413"/>
      <c r="AM102" s="413"/>
      <c r="AN102" s="413"/>
    </row>
    <row r="103" spans="1:40" customFormat="1" x14ac:dyDescent="0.15">
      <c r="A103" s="413"/>
      <c r="B103" s="413"/>
      <c r="C103" s="413"/>
      <c r="D103" s="413"/>
      <c r="E103" s="413"/>
      <c r="F103" s="413"/>
      <c r="G103" s="413"/>
      <c r="H103" s="413"/>
      <c r="I103" s="413"/>
      <c r="J103" s="413"/>
      <c r="K103" s="413"/>
      <c r="L103" s="413"/>
      <c r="M103" s="413"/>
      <c r="N103" s="413"/>
      <c r="O103" s="413"/>
      <c r="P103" s="413"/>
      <c r="Q103" s="413"/>
      <c r="R103" s="413"/>
      <c r="S103" s="413"/>
      <c r="T103" s="413"/>
      <c r="U103" s="413"/>
      <c r="V103" s="413"/>
      <c r="W103" s="413"/>
      <c r="X103" s="413"/>
      <c r="Y103" s="413"/>
      <c r="Z103" s="413"/>
      <c r="AA103" s="413"/>
      <c r="AB103" s="413"/>
      <c r="AC103" s="413"/>
      <c r="AD103" s="413"/>
      <c r="AE103" s="413"/>
      <c r="AF103" s="413"/>
      <c r="AG103" s="413"/>
      <c r="AH103" s="413"/>
      <c r="AI103" s="413"/>
      <c r="AJ103" s="413"/>
      <c r="AK103" s="413"/>
      <c r="AL103" s="413"/>
      <c r="AM103" s="413"/>
      <c r="AN103" s="413"/>
    </row>
    <row r="104" spans="1:40" customFormat="1" x14ac:dyDescent="0.15">
      <c r="A104" s="413"/>
      <c r="B104" s="413"/>
      <c r="C104" s="413"/>
      <c r="D104" s="413"/>
      <c r="E104" s="413"/>
      <c r="F104" s="413"/>
      <c r="G104" s="413"/>
      <c r="H104" s="413"/>
      <c r="I104" s="413"/>
      <c r="J104" s="413"/>
      <c r="K104" s="413"/>
      <c r="L104" s="413"/>
      <c r="M104" s="413"/>
      <c r="N104" s="413"/>
      <c r="O104" s="413"/>
      <c r="P104" s="413"/>
      <c r="Q104" s="413"/>
      <c r="R104" s="413"/>
      <c r="S104" s="413"/>
      <c r="T104" s="413"/>
      <c r="U104" s="413"/>
      <c r="V104" s="413"/>
      <c r="W104" s="413"/>
      <c r="X104" s="413"/>
      <c r="Y104" s="413"/>
      <c r="Z104" s="413"/>
      <c r="AA104" s="413"/>
      <c r="AB104" s="413"/>
      <c r="AC104" s="413"/>
      <c r="AD104" s="413"/>
      <c r="AE104" s="413"/>
      <c r="AF104" s="413"/>
      <c r="AG104" s="413"/>
      <c r="AH104" s="413"/>
      <c r="AI104" s="413"/>
      <c r="AJ104" s="413"/>
      <c r="AK104" s="413"/>
      <c r="AL104" s="413"/>
      <c r="AM104" s="413"/>
      <c r="AN104" s="413"/>
    </row>
    <row r="105" spans="1:40" customFormat="1" x14ac:dyDescent="0.15">
      <c r="A105" s="413"/>
      <c r="B105" s="413"/>
      <c r="C105" s="413"/>
      <c r="D105" s="413"/>
      <c r="E105" s="413"/>
      <c r="F105" s="413"/>
      <c r="G105" s="413"/>
      <c r="H105" s="413"/>
      <c r="I105" s="413"/>
      <c r="J105" s="413"/>
      <c r="K105" s="413"/>
      <c r="L105" s="413"/>
      <c r="M105" s="413"/>
      <c r="N105" s="413"/>
      <c r="O105" s="413"/>
      <c r="P105" s="413"/>
      <c r="Q105" s="413"/>
      <c r="R105" s="413"/>
      <c r="S105" s="413"/>
      <c r="T105" s="413"/>
      <c r="U105" s="413"/>
      <c r="V105" s="413"/>
      <c r="W105" s="413"/>
      <c r="X105" s="413"/>
      <c r="Y105" s="413"/>
      <c r="Z105" s="413"/>
      <c r="AA105" s="413"/>
      <c r="AB105" s="413"/>
      <c r="AC105" s="413"/>
      <c r="AD105" s="413"/>
      <c r="AE105" s="413"/>
      <c r="AF105" s="413"/>
      <c r="AG105" s="413"/>
      <c r="AH105" s="413"/>
      <c r="AI105" s="413"/>
      <c r="AJ105" s="413"/>
      <c r="AK105" s="413"/>
      <c r="AL105" s="413"/>
      <c r="AM105" s="413"/>
      <c r="AN105" s="413"/>
    </row>
    <row r="106" spans="1:40" customFormat="1" x14ac:dyDescent="0.15">
      <c r="A106" s="413"/>
      <c r="B106" s="413"/>
      <c r="C106" s="413"/>
      <c r="D106" s="413"/>
      <c r="E106" s="413"/>
      <c r="F106" s="413"/>
      <c r="G106" s="413"/>
      <c r="H106" s="413"/>
      <c r="I106" s="413"/>
      <c r="J106" s="413"/>
      <c r="K106" s="413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  <c r="Y106" s="413"/>
      <c r="Z106" s="413"/>
      <c r="AA106" s="413"/>
      <c r="AB106" s="413"/>
      <c r="AC106" s="413"/>
      <c r="AD106" s="413"/>
      <c r="AE106" s="413"/>
      <c r="AF106" s="413"/>
      <c r="AG106" s="413"/>
      <c r="AH106" s="413"/>
      <c r="AI106" s="413"/>
      <c r="AJ106" s="413"/>
      <c r="AK106" s="413"/>
      <c r="AL106" s="413"/>
      <c r="AM106" s="413"/>
      <c r="AN106" s="413"/>
    </row>
    <row r="107" spans="1:40" customFormat="1" x14ac:dyDescent="0.15">
      <c r="A107" s="413"/>
      <c r="B107" s="413"/>
      <c r="C107" s="413"/>
      <c r="D107" s="413"/>
      <c r="E107" s="413"/>
      <c r="F107" s="413"/>
      <c r="G107" s="413"/>
      <c r="H107" s="413"/>
      <c r="I107" s="413"/>
      <c r="J107" s="413"/>
      <c r="K107" s="413"/>
      <c r="L107" s="413"/>
      <c r="M107" s="413"/>
      <c r="N107" s="413"/>
      <c r="O107" s="413"/>
      <c r="P107" s="413"/>
      <c r="Q107" s="413"/>
      <c r="R107" s="413"/>
      <c r="S107" s="413"/>
      <c r="T107" s="413"/>
      <c r="U107" s="413"/>
      <c r="V107" s="413"/>
      <c r="W107" s="413"/>
      <c r="X107" s="413"/>
      <c r="Y107" s="413"/>
      <c r="Z107" s="413"/>
      <c r="AA107" s="413"/>
      <c r="AB107" s="413"/>
      <c r="AC107" s="413"/>
      <c r="AD107" s="413"/>
      <c r="AE107" s="413"/>
      <c r="AF107" s="413"/>
      <c r="AG107" s="413"/>
      <c r="AH107" s="413"/>
      <c r="AI107" s="413"/>
      <c r="AJ107" s="413"/>
      <c r="AK107" s="413"/>
      <c r="AL107" s="413"/>
      <c r="AM107" s="413"/>
      <c r="AN107" s="413"/>
    </row>
    <row r="108" spans="1:40" customFormat="1" x14ac:dyDescent="0.15">
      <c r="A108" s="413"/>
      <c r="B108" s="413"/>
      <c r="C108" s="413"/>
      <c r="D108" s="413"/>
      <c r="E108" s="413"/>
      <c r="F108" s="413"/>
      <c r="G108" s="413"/>
      <c r="H108" s="413"/>
      <c r="I108" s="413"/>
      <c r="J108" s="413"/>
      <c r="K108" s="413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  <c r="Y108" s="413"/>
      <c r="Z108" s="413"/>
      <c r="AA108" s="413"/>
      <c r="AB108" s="413"/>
      <c r="AC108" s="413"/>
      <c r="AD108" s="413"/>
      <c r="AE108" s="413"/>
      <c r="AF108" s="413"/>
      <c r="AG108" s="413"/>
      <c r="AH108" s="413"/>
      <c r="AI108" s="413"/>
      <c r="AJ108" s="413"/>
      <c r="AK108" s="413"/>
      <c r="AL108" s="413"/>
      <c r="AM108" s="413"/>
      <c r="AN108" s="413"/>
    </row>
    <row r="109" spans="1:40" customFormat="1" x14ac:dyDescent="0.15">
      <c r="A109" s="413"/>
      <c r="B109" s="413"/>
      <c r="C109" s="413"/>
      <c r="D109" s="413"/>
      <c r="E109" s="413"/>
      <c r="F109" s="413"/>
      <c r="G109" s="413"/>
      <c r="H109" s="413"/>
      <c r="I109" s="413"/>
      <c r="J109" s="413"/>
      <c r="K109" s="413"/>
      <c r="L109" s="413"/>
      <c r="M109" s="413"/>
      <c r="N109" s="413"/>
      <c r="O109" s="413"/>
      <c r="P109" s="413"/>
      <c r="Q109" s="413"/>
      <c r="R109" s="413"/>
      <c r="S109" s="413"/>
      <c r="T109" s="413"/>
      <c r="U109" s="413"/>
      <c r="V109" s="413"/>
      <c r="W109" s="413"/>
      <c r="X109" s="413"/>
      <c r="Y109" s="413"/>
      <c r="Z109" s="413"/>
      <c r="AA109" s="413"/>
      <c r="AB109" s="413"/>
      <c r="AC109" s="413"/>
      <c r="AD109" s="413"/>
      <c r="AE109" s="413"/>
      <c r="AF109" s="413"/>
      <c r="AG109" s="413"/>
      <c r="AH109" s="413"/>
      <c r="AI109" s="413"/>
      <c r="AJ109" s="413"/>
      <c r="AK109" s="413"/>
      <c r="AL109" s="413"/>
      <c r="AM109" s="413"/>
      <c r="AN109" s="413"/>
    </row>
    <row r="110" spans="1:40" customFormat="1" x14ac:dyDescent="0.15">
      <c r="A110" s="413"/>
      <c r="B110" s="413"/>
      <c r="C110" s="413"/>
      <c r="D110" s="413"/>
      <c r="E110" s="413"/>
      <c r="F110" s="413"/>
      <c r="G110" s="413"/>
      <c r="H110" s="413"/>
      <c r="I110" s="413"/>
      <c r="J110" s="413"/>
      <c r="K110" s="413"/>
      <c r="L110" s="413"/>
      <c r="M110" s="413"/>
      <c r="N110" s="413"/>
      <c r="O110" s="413"/>
      <c r="P110" s="413"/>
      <c r="Q110" s="413"/>
      <c r="R110" s="413"/>
      <c r="S110" s="413"/>
      <c r="T110" s="413"/>
      <c r="U110" s="413"/>
      <c r="V110" s="413"/>
      <c r="W110" s="413"/>
      <c r="X110" s="413"/>
      <c r="Y110" s="413"/>
      <c r="Z110" s="413"/>
      <c r="AA110" s="413"/>
      <c r="AB110" s="413"/>
      <c r="AC110" s="413"/>
      <c r="AD110" s="413"/>
      <c r="AE110" s="413"/>
      <c r="AF110" s="413"/>
      <c r="AG110" s="413"/>
      <c r="AH110" s="413"/>
      <c r="AI110" s="413"/>
      <c r="AJ110" s="413"/>
      <c r="AK110" s="413"/>
      <c r="AL110" s="413"/>
      <c r="AM110" s="413"/>
      <c r="AN110" s="413"/>
    </row>
    <row r="111" spans="1:40" customFormat="1" x14ac:dyDescent="0.15">
      <c r="A111" s="413"/>
      <c r="B111" s="413"/>
      <c r="C111" s="413"/>
      <c r="D111" s="413"/>
      <c r="E111" s="413"/>
      <c r="F111" s="413"/>
      <c r="G111" s="413"/>
      <c r="H111" s="413"/>
      <c r="I111" s="413"/>
      <c r="J111" s="413"/>
      <c r="K111" s="413"/>
      <c r="L111" s="413"/>
      <c r="M111" s="413"/>
      <c r="N111" s="413"/>
      <c r="O111" s="413"/>
      <c r="P111" s="413"/>
      <c r="Q111" s="413"/>
      <c r="R111" s="413"/>
      <c r="S111" s="413"/>
      <c r="T111" s="413"/>
      <c r="U111" s="413"/>
      <c r="V111" s="413"/>
      <c r="W111" s="413"/>
      <c r="X111" s="413"/>
      <c r="Y111" s="413"/>
      <c r="Z111" s="413"/>
      <c r="AA111" s="413"/>
      <c r="AB111" s="413"/>
      <c r="AC111" s="413"/>
      <c r="AD111" s="413"/>
      <c r="AE111" s="413"/>
      <c r="AF111" s="413"/>
      <c r="AG111" s="413"/>
      <c r="AH111" s="413"/>
      <c r="AI111" s="413"/>
      <c r="AJ111" s="413"/>
      <c r="AK111" s="413"/>
      <c r="AL111" s="413"/>
      <c r="AM111" s="413"/>
      <c r="AN111" s="413"/>
    </row>
    <row r="112" spans="1:40" customFormat="1" x14ac:dyDescent="0.15">
      <c r="A112" s="413"/>
      <c r="B112" s="413"/>
      <c r="C112" s="413"/>
      <c r="D112" s="413"/>
      <c r="E112" s="413"/>
      <c r="F112" s="413"/>
      <c r="G112" s="413"/>
      <c r="H112" s="413"/>
      <c r="I112" s="413"/>
      <c r="J112" s="413"/>
      <c r="K112" s="413"/>
      <c r="L112" s="413"/>
      <c r="M112" s="413"/>
      <c r="N112" s="413"/>
      <c r="O112" s="413"/>
      <c r="P112" s="413"/>
      <c r="Q112" s="413"/>
      <c r="R112" s="413"/>
      <c r="S112" s="413"/>
      <c r="T112" s="413"/>
      <c r="U112" s="413"/>
      <c r="V112" s="413"/>
      <c r="W112" s="413"/>
      <c r="X112" s="413"/>
      <c r="Y112" s="413"/>
      <c r="Z112" s="413"/>
      <c r="AA112" s="413"/>
      <c r="AB112" s="413"/>
      <c r="AC112" s="413"/>
      <c r="AD112" s="413"/>
      <c r="AE112" s="413"/>
      <c r="AF112" s="413"/>
      <c r="AG112" s="413"/>
      <c r="AH112" s="413"/>
      <c r="AI112" s="413"/>
      <c r="AJ112" s="413"/>
      <c r="AK112" s="413"/>
      <c r="AL112" s="413"/>
      <c r="AM112" s="413"/>
      <c r="AN112" s="413"/>
    </row>
    <row r="113" spans="1:40" customFormat="1" x14ac:dyDescent="0.15">
      <c r="A113" s="413"/>
      <c r="B113" s="413"/>
      <c r="C113" s="413"/>
      <c r="D113" s="413"/>
      <c r="E113" s="413"/>
      <c r="F113" s="413"/>
      <c r="G113" s="413"/>
      <c r="H113" s="413"/>
      <c r="I113" s="413"/>
      <c r="J113" s="413"/>
      <c r="K113" s="413"/>
      <c r="L113" s="413"/>
      <c r="M113" s="413"/>
      <c r="N113" s="413"/>
      <c r="O113" s="413"/>
      <c r="P113" s="413"/>
      <c r="Q113" s="413"/>
      <c r="R113" s="413"/>
      <c r="S113" s="413"/>
      <c r="T113" s="413"/>
      <c r="U113" s="413"/>
      <c r="V113" s="413"/>
      <c r="W113" s="413"/>
      <c r="X113" s="413"/>
      <c r="Y113" s="413"/>
      <c r="Z113" s="413"/>
      <c r="AA113" s="413"/>
      <c r="AB113" s="413"/>
      <c r="AC113" s="413"/>
      <c r="AD113" s="413"/>
      <c r="AE113" s="413"/>
      <c r="AF113" s="413"/>
      <c r="AG113" s="413"/>
      <c r="AH113" s="413"/>
      <c r="AI113" s="413"/>
      <c r="AJ113" s="413"/>
      <c r="AK113" s="413"/>
      <c r="AL113" s="413"/>
      <c r="AM113" s="413"/>
      <c r="AN113" s="413"/>
    </row>
    <row r="114" spans="1:40" customFormat="1" x14ac:dyDescent="0.15">
      <c r="A114" s="413"/>
      <c r="B114" s="413"/>
      <c r="C114" s="413"/>
      <c r="D114" s="413"/>
      <c r="E114" s="413"/>
      <c r="F114" s="413"/>
      <c r="G114" s="413"/>
      <c r="H114" s="413"/>
      <c r="I114" s="413"/>
      <c r="J114" s="413"/>
      <c r="K114" s="413"/>
      <c r="L114" s="413"/>
      <c r="M114" s="413"/>
      <c r="N114" s="413"/>
      <c r="O114" s="413"/>
      <c r="P114" s="413"/>
      <c r="Q114" s="413"/>
      <c r="R114" s="413"/>
      <c r="S114" s="413"/>
      <c r="T114" s="413"/>
      <c r="U114" s="413"/>
      <c r="V114" s="413"/>
      <c r="W114" s="413"/>
      <c r="X114" s="413"/>
      <c r="Y114" s="413"/>
      <c r="Z114" s="413"/>
      <c r="AA114" s="413"/>
      <c r="AB114" s="413"/>
      <c r="AC114" s="413"/>
      <c r="AD114" s="413"/>
      <c r="AE114" s="413"/>
      <c r="AF114" s="413"/>
      <c r="AG114" s="413"/>
      <c r="AH114" s="413"/>
      <c r="AI114" s="413"/>
      <c r="AJ114" s="413"/>
      <c r="AK114" s="413"/>
      <c r="AL114" s="413"/>
      <c r="AM114" s="413"/>
      <c r="AN114" s="413"/>
    </row>
    <row r="115" spans="1:40" customFormat="1" x14ac:dyDescent="0.15">
      <c r="A115" s="413"/>
      <c r="B115" s="413"/>
      <c r="C115" s="413"/>
      <c r="D115" s="413"/>
      <c r="E115" s="413"/>
      <c r="F115" s="413"/>
      <c r="G115" s="413"/>
      <c r="H115" s="413"/>
      <c r="I115" s="413"/>
      <c r="J115" s="413"/>
      <c r="K115" s="413"/>
      <c r="L115" s="413"/>
      <c r="M115" s="413"/>
      <c r="N115" s="413"/>
      <c r="O115" s="413"/>
      <c r="P115" s="413"/>
      <c r="Q115" s="413"/>
      <c r="R115" s="413"/>
      <c r="S115" s="413"/>
      <c r="T115" s="413"/>
      <c r="U115" s="413"/>
      <c r="V115" s="413"/>
      <c r="W115" s="413"/>
      <c r="X115" s="413"/>
      <c r="Y115" s="413"/>
      <c r="Z115" s="413"/>
      <c r="AA115" s="413"/>
      <c r="AB115" s="413"/>
      <c r="AC115" s="413"/>
      <c r="AD115" s="413"/>
      <c r="AE115" s="413"/>
      <c r="AF115" s="413"/>
      <c r="AG115" s="413"/>
      <c r="AH115" s="413"/>
      <c r="AI115" s="413"/>
      <c r="AJ115" s="413"/>
      <c r="AK115" s="413"/>
      <c r="AL115" s="413"/>
      <c r="AM115" s="413"/>
      <c r="AN115" s="413"/>
    </row>
    <row r="116" spans="1:40" customFormat="1" x14ac:dyDescent="0.15">
      <c r="A116" s="413"/>
      <c r="B116" s="413"/>
      <c r="C116" s="413"/>
      <c r="D116" s="413"/>
      <c r="E116" s="413"/>
      <c r="F116" s="413"/>
      <c r="G116" s="413"/>
      <c r="H116" s="413"/>
      <c r="I116" s="413"/>
      <c r="J116" s="413"/>
      <c r="K116" s="413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  <c r="Y116" s="413"/>
      <c r="Z116" s="413"/>
      <c r="AA116" s="413"/>
      <c r="AB116" s="413"/>
      <c r="AC116" s="413"/>
      <c r="AD116" s="413"/>
      <c r="AE116" s="413"/>
      <c r="AF116" s="413"/>
      <c r="AG116" s="413"/>
      <c r="AH116" s="413"/>
      <c r="AI116" s="413"/>
      <c r="AJ116" s="413"/>
      <c r="AK116" s="413"/>
      <c r="AL116" s="413"/>
      <c r="AM116" s="413"/>
      <c r="AN116" s="413"/>
    </row>
    <row r="117" spans="1:40" customFormat="1" x14ac:dyDescent="0.15"/>
    <row r="118" spans="1:40" customFormat="1" x14ac:dyDescent="0.15"/>
    <row r="119" spans="1:40" customFormat="1" x14ac:dyDescent="0.15"/>
    <row r="120" spans="1:40" customFormat="1" x14ac:dyDescent="0.15"/>
    <row r="121" spans="1:40" customFormat="1" x14ac:dyDescent="0.15"/>
    <row r="122" spans="1:40" customFormat="1" x14ac:dyDescent="0.15"/>
    <row r="123" spans="1:40" customFormat="1" x14ac:dyDescent="0.15"/>
    <row r="124" spans="1:40" customFormat="1" x14ac:dyDescent="0.15"/>
    <row r="125" spans="1:40" customFormat="1" x14ac:dyDescent="0.15"/>
    <row r="126" spans="1:40" customFormat="1" x14ac:dyDescent="0.15"/>
    <row r="127" spans="1:40" customFormat="1" x14ac:dyDescent="0.15"/>
    <row r="128" spans="1:40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  <row r="7620" customFormat="1" x14ac:dyDescent="0.15"/>
    <row r="7621" customFormat="1" x14ac:dyDescent="0.15"/>
    <row r="7622" customFormat="1" x14ac:dyDescent="0.15"/>
    <row r="7623" customFormat="1" x14ac:dyDescent="0.15"/>
    <row r="7624" customFormat="1" x14ac:dyDescent="0.15"/>
    <row r="7625" customFormat="1" x14ac:dyDescent="0.15"/>
    <row r="7626" customFormat="1" x14ac:dyDescent="0.15"/>
    <row r="7627" customFormat="1" x14ac:dyDescent="0.15"/>
    <row r="7628" customFormat="1" x14ac:dyDescent="0.15"/>
    <row r="7629" customFormat="1" x14ac:dyDescent="0.15"/>
    <row r="7630" customFormat="1" x14ac:dyDescent="0.15"/>
    <row r="7631" customFormat="1" x14ac:dyDescent="0.15"/>
    <row r="7632" customFormat="1" x14ac:dyDescent="0.15"/>
    <row r="7633" customFormat="1" x14ac:dyDescent="0.15"/>
    <row r="7634" customFormat="1" x14ac:dyDescent="0.15"/>
    <row r="7635" customFormat="1" x14ac:dyDescent="0.15"/>
    <row r="7636" customFormat="1" x14ac:dyDescent="0.15"/>
    <row r="7637" customFormat="1" x14ac:dyDescent="0.15"/>
    <row r="7638" customFormat="1" x14ac:dyDescent="0.15"/>
    <row r="7639" customFormat="1" x14ac:dyDescent="0.15"/>
    <row r="7640" customFormat="1" x14ac:dyDescent="0.15"/>
    <row r="7641" customFormat="1" x14ac:dyDescent="0.15"/>
    <row r="7642" customFormat="1" x14ac:dyDescent="0.15"/>
    <row r="7643" customFormat="1" x14ac:dyDescent="0.15"/>
    <row r="7644" customFormat="1" x14ac:dyDescent="0.15"/>
    <row r="7645" customFormat="1" x14ac:dyDescent="0.15"/>
    <row r="7646" customFormat="1" x14ac:dyDescent="0.15"/>
    <row r="7647" customFormat="1" x14ac:dyDescent="0.15"/>
    <row r="7648" customFormat="1" x14ac:dyDescent="0.15"/>
    <row r="7649" customFormat="1" x14ac:dyDescent="0.15"/>
    <row r="7650" customFormat="1" x14ac:dyDescent="0.15"/>
    <row r="7651" customFormat="1" x14ac:dyDescent="0.15"/>
    <row r="7652" customFormat="1" x14ac:dyDescent="0.15"/>
    <row r="7653" customFormat="1" x14ac:dyDescent="0.15"/>
    <row r="7654" customFormat="1" x14ac:dyDescent="0.15"/>
    <row r="7655" customFormat="1" x14ac:dyDescent="0.15"/>
    <row r="7656" customFormat="1" x14ac:dyDescent="0.15"/>
    <row r="7657" customFormat="1" x14ac:dyDescent="0.15"/>
    <row r="7658" customFormat="1" x14ac:dyDescent="0.15"/>
    <row r="7659" customFormat="1" x14ac:dyDescent="0.15"/>
    <row r="7660" customFormat="1" x14ac:dyDescent="0.15"/>
    <row r="7661" customFormat="1" x14ac:dyDescent="0.15"/>
    <row r="7662" customFormat="1" x14ac:dyDescent="0.15"/>
    <row r="7663" customFormat="1" x14ac:dyDescent="0.15"/>
    <row r="7664" customFormat="1" x14ac:dyDescent="0.15"/>
    <row r="7665" customFormat="1" x14ac:dyDescent="0.15"/>
    <row r="7666" customFormat="1" x14ac:dyDescent="0.15"/>
    <row r="7667" customFormat="1" x14ac:dyDescent="0.15"/>
    <row r="7668" customFormat="1" x14ac:dyDescent="0.15"/>
    <row r="7669" customFormat="1" x14ac:dyDescent="0.15"/>
    <row r="7670" customFormat="1" x14ac:dyDescent="0.15"/>
    <row r="7671" customFormat="1" x14ac:dyDescent="0.15"/>
    <row r="7672" customFormat="1" x14ac:dyDescent="0.15"/>
    <row r="7673" customFormat="1" x14ac:dyDescent="0.15"/>
    <row r="7674" customFormat="1" x14ac:dyDescent="0.15"/>
    <row r="7675" customFormat="1" x14ac:dyDescent="0.15"/>
    <row r="7676" customFormat="1" x14ac:dyDescent="0.15"/>
    <row r="7677" customFormat="1" x14ac:dyDescent="0.15"/>
    <row r="7678" customFormat="1" x14ac:dyDescent="0.15"/>
    <row r="7679" customFormat="1" x14ac:dyDescent="0.15"/>
    <row r="7680" customFormat="1" x14ac:dyDescent="0.15"/>
    <row r="7681" customFormat="1" x14ac:dyDescent="0.15"/>
    <row r="7682" customFormat="1" x14ac:dyDescent="0.15"/>
    <row r="7683" customFormat="1" x14ac:dyDescent="0.15"/>
    <row r="7684" customFormat="1" x14ac:dyDescent="0.15"/>
    <row r="7685" customFormat="1" x14ac:dyDescent="0.15"/>
    <row r="7686" customFormat="1" x14ac:dyDescent="0.15"/>
    <row r="7687" customFormat="1" x14ac:dyDescent="0.15"/>
    <row r="7688" customFormat="1" x14ac:dyDescent="0.15"/>
    <row r="7689" customFormat="1" x14ac:dyDescent="0.15"/>
    <row r="7690" customFormat="1" x14ac:dyDescent="0.15"/>
    <row r="7691" customFormat="1" x14ac:dyDescent="0.15"/>
    <row r="7692" customFormat="1" x14ac:dyDescent="0.15"/>
    <row r="7693" customFormat="1" x14ac:dyDescent="0.15"/>
    <row r="7694" customFormat="1" x14ac:dyDescent="0.15"/>
    <row r="7695" customFormat="1" x14ac:dyDescent="0.15"/>
    <row r="7696" customFormat="1" x14ac:dyDescent="0.15"/>
    <row r="7697" customFormat="1" x14ac:dyDescent="0.15"/>
    <row r="7698" customFormat="1" x14ac:dyDescent="0.15"/>
    <row r="7699" customFormat="1" x14ac:dyDescent="0.15"/>
    <row r="7700" customFormat="1" x14ac:dyDescent="0.15"/>
    <row r="7701" customFormat="1" x14ac:dyDescent="0.15"/>
    <row r="7702" customFormat="1" x14ac:dyDescent="0.15"/>
    <row r="7703" customFormat="1" x14ac:dyDescent="0.15"/>
    <row r="7704" customFormat="1" x14ac:dyDescent="0.15"/>
    <row r="7705" customFormat="1" x14ac:dyDescent="0.15"/>
    <row r="7706" customFormat="1" x14ac:dyDescent="0.15"/>
    <row r="7707" customFormat="1" x14ac:dyDescent="0.15"/>
    <row r="7708" customFormat="1" x14ac:dyDescent="0.15"/>
    <row r="7709" customFormat="1" x14ac:dyDescent="0.15"/>
    <row r="7710" customFormat="1" x14ac:dyDescent="0.15"/>
    <row r="7711" customFormat="1" x14ac:dyDescent="0.15"/>
    <row r="7712" customFormat="1" x14ac:dyDescent="0.15"/>
    <row r="7713" customFormat="1" x14ac:dyDescent="0.15"/>
    <row r="7714" customFormat="1" x14ac:dyDescent="0.15"/>
    <row r="7715" customFormat="1" x14ac:dyDescent="0.15"/>
    <row r="7716" customFormat="1" x14ac:dyDescent="0.15"/>
    <row r="7717" customFormat="1" x14ac:dyDescent="0.15"/>
    <row r="7718" customFormat="1" x14ac:dyDescent="0.15"/>
    <row r="7719" customFormat="1" x14ac:dyDescent="0.15"/>
    <row r="7720" customFormat="1" x14ac:dyDescent="0.15"/>
    <row r="7721" customFormat="1" x14ac:dyDescent="0.15"/>
    <row r="7722" customFormat="1" x14ac:dyDescent="0.15"/>
    <row r="7723" customFormat="1" x14ac:dyDescent="0.15"/>
    <row r="7724" customFormat="1" x14ac:dyDescent="0.15"/>
    <row r="7725" customFormat="1" x14ac:dyDescent="0.15"/>
    <row r="7726" customFormat="1" x14ac:dyDescent="0.15"/>
    <row r="7727" customFormat="1" x14ac:dyDescent="0.15"/>
    <row r="7728" customFormat="1" x14ac:dyDescent="0.15"/>
    <row r="7729" customFormat="1" x14ac:dyDescent="0.15"/>
    <row r="7730" customFormat="1" x14ac:dyDescent="0.15"/>
    <row r="7731" customFormat="1" x14ac:dyDescent="0.15"/>
    <row r="7732" customFormat="1" x14ac:dyDescent="0.15"/>
    <row r="7733" customFormat="1" x14ac:dyDescent="0.15"/>
    <row r="7734" customFormat="1" x14ac:dyDescent="0.15"/>
    <row r="7735" customFormat="1" x14ac:dyDescent="0.15"/>
    <row r="7736" customFormat="1" x14ac:dyDescent="0.15"/>
    <row r="7737" customFormat="1" x14ac:dyDescent="0.15"/>
    <row r="7738" customFormat="1" x14ac:dyDescent="0.15"/>
    <row r="7739" customFormat="1" x14ac:dyDescent="0.15"/>
    <row r="7740" customFormat="1" x14ac:dyDescent="0.15"/>
    <row r="7741" customFormat="1" x14ac:dyDescent="0.15"/>
    <row r="7742" customFormat="1" x14ac:dyDescent="0.15"/>
    <row r="7743" customFormat="1" x14ac:dyDescent="0.15"/>
    <row r="7744" customFormat="1" x14ac:dyDescent="0.15"/>
    <row r="7745" customFormat="1" x14ac:dyDescent="0.15"/>
    <row r="7746" customFormat="1" x14ac:dyDescent="0.15"/>
    <row r="7747" customFormat="1" x14ac:dyDescent="0.15"/>
    <row r="7748" customFormat="1" x14ac:dyDescent="0.15"/>
    <row r="7749" customFormat="1" x14ac:dyDescent="0.15"/>
    <row r="7750" customFormat="1" x14ac:dyDescent="0.15"/>
    <row r="7751" customFormat="1" x14ac:dyDescent="0.15"/>
    <row r="7752" customFormat="1" x14ac:dyDescent="0.15"/>
    <row r="7753" customFormat="1" x14ac:dyDescent="0.15"/>
    <row r="7754" customFormat="1" x14ac:dyDescent="0.15"/>
    <row r="7755" customFormat="1" x14ac:dyDescent="0.15"/>
    <row r="7756" customFormat="1" x14ac:dyDescent="0.15"/>
    <row r="7757" customFormat="1" x14ac:dyDescent="0.15"/>
    <row r="7758" customFormat="1" x14ac:dyDescent="0.15"/>
    <row r="7759" customFormat="1" x14ac:dyDescent="0.15"/>
    <row r="7760" customFormat="1" x14ac:dyDescent="0.15"/>
    <row r="7761" customFormat="1" x14ac:dyDescent="0.15"/>
    <row r="7762" customFormat="1" x14ac:dyDescent="0.15"/>
    <row r="7763" customFormat="1" x14ac:dyDescent="0.15"/>
    <row r="7764" customFormat="1" x14ac:dyDescent="0.15"/>
    <row r="7765" customFormat="1" x14ac:dyDescent="0.15"/>
    <row r="7766" customFormat="1" x14ac:dyDescent="0.15"/>
    <row r="7767" customFormat="1" x14ac:dyDescent="0.15"/>
    <row r="7768" customFormat="1" x14ac:dyDescent="0.15"/>
    <row r="7769" customFormat="1" x14ac:dyDescent="0.15"/>
    <row r="7770" customFormat="1" x14ac:dyDescent="0.15"/>
    <row r="7771" customFormat="1" x14ac:dyDescent="0.15"/>
    <row r="7772" customFormat="1" x14ac:dyDescent="0.15"/>
    <row r="7773" customFormat="1" x14ac:dyDescent="0.15"/>
    <row r="7774" customFormat="1" x14ac:dyDescent="0.15"/>
    <row r="7775" customFormat="1" x14ac:dyDescent="0.15"/>
    <row r="7776" customFormat="1" x14ac:dyDescent="0.15"/>
    <row r="7777" customFormat="1" x14ac:dyDescent="0.15"/>
    <row r="7778" customFormat="1" x14ac:dyDescent="0.15"/>
    <row r="7779" customFormat="1" x14ac:dyDescent="0.15"/>
    <row r="7780" customFormat="1" x14ac:dyDescent="0.15"/>
    <row r="7781" customFormat="1" x14ac:dyDescent="0.15"/>
    <row r="7782" customFormat="1" x14ac:dyDescent="0.15"/>
    <row r="7783" customFormat="1" x14ac:dyDescent="0.15"/>
    <row r="7784" customFormat="1" x14ac:dyDescent="0.15"/>
    <row r="7785" customFormat="1" x14ac:dyDescent="0.15"/>
    <row r="7786" customFormat="1" x14ac:dyDescent="0.15"/>
    <row r="7787" customFormat="1" x14ac:dyDescent="0.15"/>
    <row r="7788" customFormat="1" x14ac:dyDescent="0.15"/>
    <row r="7789" customFormat="1" x14ac:dyDescent="0.15"/>
    <row r="7790" customFormat="1" x14ac:dyDescent="0.15"/>
    <row r="7791" customFormat="1" x14ac:dyDescent="0.15"/>
    <row r="7792" customFormat="1" x14ac:dyDescent="0.15"/>
    <row r="7793" customFormat="1" x14ac:dyDescent="0.15"/>
    <row r="7794" customFormat="1" x14ac:dyDescent="0.15"/>
    <row r="7795" customFormat="1" x14ac:dyDescent="0.15"/>
    <row r="7796" customFormat="1" x14ac:dyDescent="0.15"/>
    <row r="7797" customFormat="1" x14ac:dyDescent="0.15"/>
    <row r="7798" customFormat="1" x14ac:dyDescent="0.15"/>
    <row r="7799" customFormat="1" x14ac:dyDescent="0.15"/>
    <row r="7800" customFormat="1" x14ac:dyDescent="0.15"/>
    <row r="7801" customFormat="1" x14ac:dyDescent="0.15"/>
    <row r="7802" customFormat="1" x14ac:dyDescent="0.15"/>
    <row r="7803" customFormat="1" x14ac:dyDescent="0.15"/>
    <row r="7804" customFormat="1" x14ac:dyDescent="0.15"/>
    <row r="7805" customFormat="1" x14ac:dyDescent="0.15"/>
    <row r="7806" customFormat="1" x14ac:dyDescent="0.15"/>
    <row r="7807" customFormat="1" x14ac:dyDescent="0.15"/>
    <row r="7808" customFormat="1" x14ac:dyDescent="0.15"/>
    <row r="7809" customFormat="1" x14ac:dyDescent="0.15"/>
    <row r="7810" customFormat="1" x14ac:dyDescent="0.15"/>
    <row r="7811" customFormat="1" x14ac:dyDescent="0.15"/>
    <row r="7812" customFormat="1" x14ac:dyDescent="0.15"/>
    <row r="7813" customFormat="1" x14ac:dyDescent="0.15"/>
    <row r="7814" customFormat="1" x14ac:dyDescent="0.15"/>
    <row r="7815" customFormat="1" x14ac:dyDescent="0.15"/>
    <row r="7816" customFormat="1" x14ac:dyDescent="0.15"/>
    <row r="7817" customFormat="1" x14ac:dyDescent="0.15"/>
    <row r="7818" customFormat="1" x14ac:dyDescent="0.15"/>
    <row r="7819" customFormat="1" x14ac:dyDescent="0.15"/>
    <row r="7820" customFormat="1" x14ac:dyDescent="0.15"/>
    <row r="7821" customFormat="1" x14ac:dyDescent="0.15"/>
    <row r="7822" customFormat="1" x14ac:dyDescent="0.15"/>
    <row r="7823" customFormat="1" x14ac:dyDescent="0.15"/>
    <row r="7824" customFormat="1" x14ac:dyDescent="0.15"/>
    <row r="7825" customFormat="1" x14ac:dyDescent="0.15"/>
    <row r="7826" customFormat="1" x14ac:dyDescent="0.15"/>
    <row r="7827" customFormat="1" x14ac:dyDescent="0.15"/>
    <row r="7828" customFormat="1" x14ac:dyDescent="0.15"/>
    <row r="7829" customFormat="1" x14ac:dyDescent="0.15"/>
    <row r="7830" customFormat="1" x14ac:dyDescent="0.15"/>
    <row r="7831" customFormat="1" x14ac:dyDescent="0.15"/>
    <row r="7832" customFormat="1" x14ac:dyDescent="0.15"/>
    <row r="7833" customFormat="1" x14ac:dyDescent="0.15"/>
    <row r="7834" customFormat="1" x14ac:dyDescent="0.15"/>
    <row r="7835" customFormat="1" x14ac:dyDescent="0.15"/>
    <row r="7836" customFormat="1" x14ac:dyDescent="0.15"/>
    <row r="7837" customFormat="1" x14ac:dyDescent="0.15"/>
    <row r="7838" customFormat="1" x14ac:dyDescent="0.15"/>
    <row r="7839" customFormat="1" x14ac:dyDescent="0.15"/>
    <row r="7840" customFormat="1" x14ac:dyDescent="0.15"/>
    <row r="7841" customFormat="1" x14ac:dyDescent="0.15"/>
    <row r="7842" customFormat="1" x14ac:dyDescent="0.15"/>
    <row r="7843" customFormat="1" x14ac:dyDescent="0.15"/>
    <row r="7844" customFormat="1" x14ac:dyDescent="0.15"/>
    <row r="7845" customFormat="1" x14ac:dyDescent="0.15"/>
    <row r="7846" customFormat="1" x14ac:dyDescent="0.15"/>
    <row r="7847" customFormat="1" x14ac:dyDescent="0.15"/>
    <row r="7848" customFormat="1" x14ac:dyDescent="0.15"/>
    <row r="7849" customFormat="1" x14ac:dyDescent="0.15"/>
    <row r="7850" customFormat="1" x14ac:dyDescent="0.15"/>
    <row r="7851" customFormat="1" x14ac:dyDescent="0.15"/>
    <row r="7852" customFormat="1" x14ac:dyDescent="0.15"/>
    <row r="7853" customFormat="1" x14ac:dyDescent="0.15"/>
    <row r="7854" customFormat="1" x14ac:dyDescent="0.15"/>
    <row r="7855" customFormat="1" x14ac:dyDescent="0.15"/>
    <row r="7856" customFormat="1" x14ac:dyDescent="0.15"/>
    <row r="7857" customFormat="1" x14ac:dyDescent="0.15"/>
    <row r="7858" customFormat="1" x14ac:dyDescent="0.15"/>
    <row r="7859" customFormat="1" x14ac:dyDescent="0.15"/>
    <row r="7860" customFormat="1" x14ac:dyDescent="0.15"/>
    <row r="7861" customFormat="1" x14ac:dyDescent="0.15"/>
    <row r="7862" customFormat="1" x14ac:dyDescent="0.15"/>
    <row r="7863" customFormat="1" x14ac:dyDescent="0.15"/>
    <row r="7864" customFormat="1" x14ac:dyDescent="0.15"/>
    <row r="7865" customFormat="1" x14ac:dyDescent="0.15"/>
    <row r="7866" customFormat="1" x14ac:dyDescent="0.15"/>
    <row r="7867" customFormat="1" x14ac:dyDescent="0.15"/>
    <row r="7868" customFormat="1" x14ac:dyDescent="0.15"/>
    <row r="7869" customFormat="1" x14ac:dyDescent="0.15"/>
    <row r="7870" customFormat="1" x14ac:dyDescent="0.15"/>
    <row r="7871" customFormat="1" x14ac:dyDescent="0.15"/>
    <row r="7872" customFormat="1" x14ac:dyDescent="0.15"/>
    <row r="7873" customFormat="1" x14ac:dyDescent="0.15"/>
    <row r="7874" customFormat="1" x14ac:dyDescent="0.15"/>
    <row r="7875" customFormat="1" x14ac:dyDescent="0.15"/>
    <row r="7876" customFormat="1" x14ac:dyDescent="0.15"/>
    <row r="7877" customFormat="1" x14ac:dyDescent="0.15"/>
    <row r="7878" customFormat="1" x14ac:dyDescent="0.15"/>
    <row r="7879" customFormat="1" x14ac:dyDescent="0.15"/>
    <row r="7880" customFormat="1" x14ac:dyDescent="0.15"/>
    <row r="7881" customFormat="1" x14ac:dyDescent="0.15"/>
    <row r="7882" customFormat="1" x14ac:dyDescent="0.15"/>
    <row r="7883" customFormat="1" x14ac:dyDescent="0.15"/>
    <row r="7884" customFormat="1" x14ac:dyDescent="0.15"/>
    <row r="7885" customFormat="1" x14ac:dyDescent="0.15"/>
    <row r="7886" customFormat="1" x14ac:dyDescent="0.15"/>
    <row r="7887" customFormat="1" x14ac:dyDescent="0.15"/>
    <row r="7888" customFormat="1" x14ac:dyDescent="0.15"/>
    <row r="7889" customFormat="1" x14ac:dyDescent="0.15"/>
    <row r="7890" customFormat="1" x14ac:dyDescent="0.15"/>
    <row r="7891" customFormat="1" x14ac:dyDescent="0.15"/>
    <row r="7892" customFormat="1" x14ac:dyDescent="0.15"/>
    <row r="7893" customFormat="1" x14ac:dyDescent="0.15"/>
    <row r="7894" customFormat="1" x14ac:dyDescent="0.15"/>
    <row r="7895" customFormat="1" x14ac:dyDescent="0.15"/>
    <row r="7896" customFormat="1" x14ac:dyDescent="0.15"/>
    <row r="7897" customFormat="1" x14ac:dyDescent="0.15"/>
    <row r="7898" customFormat="1" x14ac:dyDescent="0.15"/>
    <row r="7899" customFormat="1" x14ac:dyDescent="0.15"/>
    <row r="7900" customFormat="1" x14ac:dyDescent="0.15"/>
    <row r="7901" customFormat="1" x14ac:dyDescent="0.15"/>
    <row r="7902" customFormat="1" x14ac:dyDescent="0.15"/>
    <row r="7903" customFormat="1" x14ac:dyDescent="0.15"/>
    <row r="7904" customFormat="1" x14ac:dyDescent="0.15"/>
    <row r="7905" customFormat="1" x14ac:dyDescent="0.15"/>
    <row r="7906" customFormat="1" x14ac:dyDescent="0.15"/>
    <row r="7907" customFormat="1" x14ac:dyDescent="0.15"/>
    <row r="7908" customFormat="1" x14ac:dyDescent="0.15"/>
    <row r="7909" customFormat="1" x14ac:dyDescent="0.15"/>
    <row r="7910" customFormat="1" x14ac:dyDescent="0.15"/>
    <row r="7911" customFormat="1" x14ac:dyDescent="0.15"/>
    <row r="7912" customFormat="1" x14ac:dyDescent="0.15"/>
    <row r="7913" customFormat="1" x14ac:dyDescent="0.15"/>
    <row r="7914" customFormat="1" x14ac:dyDescent="0.15"/>
    <row r="7915" customFormat="1" x14ac:dyDescent="0.15"/>
    <row r="7916" customFormat="1" x14ac:dyDescent="0.15"/>
    <row r="7917" customFormat="1" x14ac:dyDescent="0.15"/>
    <row r="7918" customFormat="1" x14ac:dyDescent="0.15"/>
    <row r="7919" customFormat="1" x14ac:dyDescent="0.15"/>
    <row r="7920" customFormat="1" x14ac:dyDescent="0.15"/>
    <row r="7921" customFormat="1" x14ac:dyDescent="0.15"/>
    <row r="7922" customFormat="1" x14ac:dyDescent="0.15"/>
    <row r="7923" customFormat="1" x14ac:dyDescent="0.15"/>
    <row r="7924" customFormat="1" x14ac:dyDescent="0.15"/>
    <row r="7925" customFormat="1" x14ac:dyDescent="0.15"/>
    <row r="7926" customFormat="1" x14ac:dyDescent="0.15"/>
    <row r="7927" customFormat="1" x14ac:dyDescent="0.15"/>
    <row r="7928" customFormat="1" x14ac:dyDescent="0.15"/>
    <row r="7929" customFormat="1" x14ac:dyDescent="0.15"/>
    <row r="7930" customFormat="1" x14ac:dyDescent="0.15"/>
    <row r="7931" customFormat="1" x14ac:dyDescent="0.15"/>
    <row r="7932" customFormat="1" x14ac:dyDescent="0.15"/>
    <row r="7933" customFormat="1" x14ac:dyDescent="0.15"/>
    <row r="7934" customFormat="1" x14ac:dyDescent="0.15"/>
    <row r="7935" customFormat="1" x14ac:dyDescent="0.15"/>
    <row r="7936" customFormat="1" x14ac:dyDescent="0.15"/>
    <row r="7937" customFormat="1" x14ac:dyDescent="0.15"/>
    <row r="7938" customFormat="1" x14ac:dyDescent="0.15"/>
    <row r="7939" customFormat="1" x14ac:dyDescent="0.15"/>
    <row r="7940" customFormat="1" x14ac:dyDescent="0.15"/>
    <row r="7941" customFormat="1" x14ac:dyDescent="0.15"/>
    <row r="7942" customFormat="1" x14ac:dyDescent="0.15"/>
    <row r="7943" customFormat="1" x14ac:dyDescent="0.15"/>
    <row r="7944" customFormat="1" x14ac:dyDescent="0.15"/>
    <row r="7945" customFormat="1" x14ac:dyDescent="0.15"/>
    <row r="7946" customFormat="1" x14ac:dyDescent="0.15"/>
    <row r="7947" customFormat="1" x14ac:dyDescent="0.15"/>
    <row r="7948" customFormat="1" x14ac:dyDescent="0.15"/>
    <row r="7949" customFormat="1" x14ac:dyDescent="0.15"/>
    <row r="7950" customFormat="1" x14ac:dyDescent="0.15"/>
    <row r="7951" customFormat="1" x14ac:dyDescent="0.15"/>
    <row r="7952" customFormat="1" x14ac:dyDescent="0.15"/>
    <row r="7953" customFormat="1" x14ac:dyDescent="0.15"/>
    <row r="7954" customFormat="1" x14ac:dyDescent="0.15"/>
    <row r="7955" customFormat="1" x14ac:dyDescent="0.15"/>
    <row r="7956" customFormat="1" x14ac:dyDescent="0.15"/>
    <row r="7957" customFormat="1" x14ac:dyDescent="0.15"/>
    <row r="7958" customFormat="1" x14ac:dyDescent="0.15"/>
    <row r="7959" customFormat="1" x14ac:dyDescent="0.15"/>
    <row r="7960" customFormat="1" x14ac:dyDescent="0.15"/>
    <row r="7961" customFormat="1" x14ac:dyDescent="0.15"/>
    <row r="7962" customFormat="1" x14ac:dyDescent="0.15"/>
    <row r="7963" customFormat="1" x14ac:dyDescent="0.15"/>
    <row r="7964" customFormat="1" x14ac:dyDescent="0.15"/>
    <row r="7965" customFormat="1" x14ac:dyDescent="0.15"/>
    <row r="7966" customFormat="1" x14ac:dyDescent="0.15"/>
    <row r="7967" customFormat="1" x14ac:dyDescent="0.15"/>
    <row r="7968" customFormat="1" x14ac:dyDescent="0.15"/>
    <row r="7969" customFormat="1" x14ac:dyDescent="0.15"/>
    <row r="7970" customFormat="1" x14ac:dyDescent="0.15"/>
    <row r="7971" customFormat="1" x14ac:dyDescent="0.15"/>
    <row r="7972" customFormat="1" x14ac:dyDescent="0.15"/>
    <row r="7973" customFormat="1" x14ac:dyDescent="0.15"/>
    <row r="7974" customFormat="1" x14ac:dyDescent="0.15"/>
    <row r="7975" customFormat="1" x14ac:dyDescent="0.15"/>
    <row r="7976" customFormat="1" x14ac:dyDescent="0.15"/>
    <row r="7977" customFormat="1" x14ac:dyDescent="0.15"/>
    <row r="7978" customFormat="1" x14ac:dyDescent="0.15"/>
    <row r="7979" customFormat="1" x14ac:dyDescent="0.15"/>
    <row r="7980" customFormat="1" x14ac:dyDescent="0.15"/>
    <row r="7981" customFormat="1" x14ac:dyDescent="0.15"/>
    <row r="7982" customFormat="1" x14ac:dyDescent="0.15"/>
    <row r="7983" customFormat="1" x14ac:dyDescent="0.15"/>
    <row r="7984" customFormat="1" x14ac:dyDescent="0.15"/>
    <row r="7985" customFormat="1" x14ac:dyDescent="0.15"/>
    <row r="7986" customFormat="1" x14ac:dyDescent="0.15"/>
    <row r="7987" customFormat="1" x14ac:dyDescent="0.15"/>
    <row r="7988" customFormat="1" x14ac:dyDescent="0.15"/>
    <row r="7989" customFormat="1" x14ac:dyDescent="0.15"/>
    <row r="7990" customFormat="1" x14ac:dyDescent="0.15"/>
    <row r="7991" customFormat="1" x14ac:dyDescent="0.15"/>
    <row r="7992" customFormat="1" x14ac:dyDescent="0.15"/>
    <row r="7993" customFormat="1" x14ac:dyDescent="0.15"/>
    <row r="7994" customFormat="1" x14ac:dyDescent="0.15"/>
    <row r="7995" customFormat="1" x14ac:dyDescent="0.15"/>
    <row r="7996" customFormat="1" x14ac:dyDescent="0.15"/>
    <row r="7997" customFormat="1" x14ac:dyDescent="0.15"/>
    <row r="7998" customFormat="1" x14ac:dyDescent="0.15"/>
    <row r="7999" customFormat="1" x14ac:dyDescent="0.15"/>
    <row r="8000" customFormat="1" x14ac:dyDescent="0.15"/>
    <row r="8001" customFormat="1" x14ac:dyDescent="0.15"/>
    <row r="8002" customFormat="1" x14ac:dyDescent="0.15"/>
    <row r="8003" customFormat="1" x14ac:dyDescent="0.15"/>
    <row r="8004" customFormat="1" x14ac:dyDescent="0.15"/>
    <row r="8005" customFormat="1" x14ac:dyDescent="0.15"/>
    <row r="8006" customFormat="1" x14ac:dyDescent="0.15"/>
    <row r="8007" customFormat="1" x14ac:dyDescent="0.15"/>
    <row r="8008" customFormat="1" x14ac:dyDescent="0.15"/>
    <row r="8009" customFormat="1" x14ac:dyDescent="0.15"/>
    <row r="8010" customFormat="1" x14ac:dyDescent="0.15"/>
    <row r="8011" customFormat="1" x14ac:dyDescent="0.15"/>
    <row r="8012" customFormat="1" x14ac:dyDescent="0.15"/>
    <row r="8013" customFormat="1" x14ac:dyDescent="0.15"/>
    <row r="8014" customFormat="1" x14ac:dyDescent="0.15"/>
    <row r="8015" customFormat="1" x14ac:dyDescent="0.15"/>
    <row r="8016" customFormat="1" x14ac:dyDescent="0.15"/>
    <row r="8017" customFormat="1" x14ac:dyDescent="0.15"/>
    <row r="8018" customFormat="1" x14ac:dyDescent="0.15"/>
    <row r="8019" customFormat="1" x14ac:dyDescent="0.15"/>
    <row r="8020" customFormat="1" x14ac:dyDescent="0.15"/>
    <row r="8021" customFormat="1" x14ac:dyDescent="0.15"/>
    <row r="8022" customFormat="1" x14ac:dyDescent="0.15"/>
    <row r="8023" customFormat="1" x14ac:dyDescent="0.15"/>
    <row r="8024" customFormat="1" x14ac:dyDescent="0.15"/>
    <row r="8025" customFormat="1" x14ac:dyDescent="0.15"/>
    <row r="8026" customFormat="1" x14ac:dyDescent="0.15"/>
    <row r="8027" customFormat="1" x14ac:dyDescent="0.15"/>
    <row r="8028" customFormat="1" x14ac:dyDescent="0.15"/>
    <row r="8029" customFormat="1" x14ac:dyDescent="0.15"/>
    <row r="8030" customFormat="1" x14ac:dyDescent="0.15"/>
    <row r="8031" customFormat="1" x14ac:dyDescent="0.15"/>
    <row r="8032" customFormat="1" x14ac:dyDescent="0.15"/>
    <row r="8033" customFormat="1" x14ac:dyDescent="0.15"/>
    <row r="8034" customFormat="1" x14ac:dyDescent="0.15"/>
    <row r="8035" customFormat="1" x14ac:dyDescent="0.15"/>
    <row r="8036" customFormat="1" x14ac:dyDescent="0.15"/>
    <row r="8037" customFormat="1" x14ac:dyDescent="0.15"/>
    <row r="8038" customFormat="1" x14ac:dyDescent="0.15"/>
    <row r="8039" customFormat="1" x14ac:dyDescent="0.15"/>
    <row r="8040" customFormat="1" x14ac:dyDescent="0.15"/>
    <row r="8041" customFormat="1" x14ac:dyDescent="0.15"/>
    <row r="8042" customFormat="1" x14ac:dyDescent="0.15"/>
    <row r="8043" customFormat="1" x14ac:dyDescent="0.15"/>
    <row r="8044" customFormat="1" x14ac:dyDescent="0.15"/>
    <row r="8045" customFormat="1" x14ac:dyDescent="0.15"/>
    <row r="8046" customFormat="1" x14ac:dyDescent="0.15"/>
    <row r="8047" customFormat="1" x14ac:dyDescent="0.15"/>
    <row r="8048" customFormat="1" x14ac:dyDescent="0.15"/>
    <row r="8049" customFormat="1" x14ac:dyDescent="0.15"/>
    <row r="8050" customFormat="1" x14ac:dyDescent="0.15"/>
    <row r="8051" customFormat="1" x14ac:dyDescent="0.15"/>
    <row r="8052" customFormat="1" x14ac:dyDescent="0.15"/>
    <row r="8053" customFormat="1" x14ac:dyDescent="0.15"/>
    <row r="8054" customFormat="1" x14ac:dyDescent="0.15"/>
    <row r="8055" customFormat="1" x14ac:dyDescent="0.15"/>
    <row r="8056" customFormat="1" x14ac:dyDescent="0.15"/>
    <row r="8057" customFormat="1" x14ac:dyDescent="0.15"/>
    <row r="8058" customFormat="1" x14ac:dyDescent="0.15"/>
    <row r="8059" customFormat="1" x14ac:dyDescent="0.15"/>
    <row r="8060" customFormat="1" x14ac:dyDescent="0.15"/>
    <row r="8061" customFormat="1" x14ac:dyDescent="0.15"/>
    <row r="8062" customFormat="1" x14ac:dyDescent="0.15"/>
    <row r="8063" customFormat="1" x14ac:dyDescent="0.15"/>
    <row r="8064" customFormat="1" x14ac:dyDescent="0.15"/>
    <row r="8065" customFormat="1" x14ac:dyDescent="0.15"/>
    <row r="8066" customFormat="1" x14ac:dyDescent="0.15"/>
    <row r="8067" customFormat="1" x14ac:dyDescent="0.15"/>
    <row r="8068" customFormat="1" x14ac:dyDescent="0.15"/>
    <row r="8069" customFormat="1" x14ac:dyDescent="0.15"/>
    <row r="8070" customFormat="1" x14ac:dyDescent="0.15"/>
    <row r="8071" customFormat="1" x14ac:dyDescent="0.15"/>
    <row r="8072" customFormat="1" x14ac:dyDescent="0.15"/>
    <row r="8073" customFormat="1" x14ac:dyDescent="0.15"/>
    <row r="8074" customFormat="1" x14ac:dyDescent="0.15"/>
    <row r="8075" customFormat="1" x14ac:dyDescent="0.15"/>
    <row r="8076" customFormat="1" x14ac:dyDescent="0.15"/>
    <row r="8077" customFormat="1" x14ac:dyDescent="0.15"/>
    <row r="8078" customFormat="1" x14ac:dyDescent="0.15"/>
    <row r="8079" customFormat="1" x14ac:dyDescent="0.15"/>
    <row r="8080" customFormat="1" x14ac:dyDescent="0.15"/>
    <row r="8081" customFormat="1" x14ac:dyDescent="0.15"/>
    <row r="8082" customFormat="1" x14ac:dyDescent="0.15"/>
    <row r="8083" customFormat="1" x14ac:dyDescent="0.15"/>
    <row r="8084" customFormat="1" x14ac:dyDescent="0.15"/>
    <row r="8085" customFormat="1" x14ac:dyDescent="0.15"/>
    <row r="8086" customFormat="1" x14ac:dyDescent="0.15"/>
    <row r="8087" customFormat="1" x14ac:dyDescent="0.15"/>
    <row r="8088" customFormat="1" x14ac:dyDescent="0.15"/>
    <row r="8089" customFormat="1" x14ac:dyDescent="0.15"/>
    <row r="8090" customFormat="1" x14ac:dyDescent="0.15"/>
    <row r="8091" customFormat="1" x14ac:dyDescent="0.15"/>
    <row r="8092" customFormat="1" x14ac:dyDescent="0.15"/>
    <row r="8093" customFormat="1" x14ac:dyDescent="0.15"/>
    <row r="8094" customFormat="1" x14ac:dyDescent="0.15"/>
    <row r="8095" customFormat="1" x14ac:dyDescent="0.15"/>
    <row r="8096" customFormat="1" x14ac:dyDescent="0.15"/>
    <row r="8097" customFormat="1" x14ac:dyDescent="0.15"/>
    <row r="8098" customFormat="1" x14ac:dyDescent="0.15"/>
    <row r="8099" customFormat="1" x14ac:dyDescent="0.15"/>
    <row r="8100" customFormat="1" x14ac:dyDescent="0.15"/>
    <row r="8101" customFormat="1" x14ac:dyDescent="0.15"/>
    <row r="8102" customFormat="1" x14ac:dyDescent="0.15"/>
    <row r="8103" customFormat="1" x14ac:dyDescent="0.15"/>
    <row r="8104" customFormat="1" x14ac:dyDescent="0.15"/>
    <row r="8105" customFormat="1" x14ac:dyDescent="0.15"/>
    <row r="8106" customFormat="1" x14ac:dyDescent="0.15"/>
    <row r="8107" customFormat="1" x14ac:dyDescent="0.15"/>
    <row r="8108" customFormat="1" x14ac:dyDescent="0.15"/>
    <row r="8109" customFormat="1" x14ac:dyDescent="0.15"/>
    <row r="8110" customFormat="1" x14ac:dyDescent="0.15"/>
    <row r="8111" customFormat="1" x14ac:dyDescent="0.15"/>
    <row r="8112" customFormat="1" x14ac:dyDescent="0.15"/>
    <row r="8113" customFormat="1" x14ac:dyDescent="0.15"/>
    <row r="8114" customFormat="1" x14ac:dyDescent="0.15"/>
    <row r="8115" customFormat="1" x14ac:dyDescent="0.15"/>
    <row r="8116" customFormat="1" x14ac:dyDescent="0.15"/>
    <row r="8117" customFormat="1" x14ac:dyDescent="0.15"/>
    <row r="8118" customFormat="1" x14ac:dyDescent="0.15"/>
    <row r="8119" customFormat="1" x14ac:dyDescent="0.15"/>
    <row r="8120" customFormat="1" x14ac:dyDescent="0.15"/>
    <row r="8121" customFormat="1" x14ac:dyDescent="0.15"/>
    <row r="8122" customFormat="1" x14ac:dyDescent="0.15"/>
    <row r="8123" customFormat="1" x14ac:dyDescent="0.15"/>
    <row r="8124" customFormat="1" x14ac:dyDescent="0.15"/>
    <row r="8125" customFormat="1" x14ac:dyDescent="0.15"/>
    <row r="8126" customFormat="1" x14ac:dyDescent="0.15"/>
    <row r="8127" customFormat="1" x14ac:dyDescent="0.15"/>
    <row r="8128" customFormat="1" x14ac:dyDescent="0.15"/>
    <row r="8129" customFormat="1" x14ac:dyDescent="0.15"/>
    <row r="8130" customFormat="1" x14ac:dyDescent="0.15"/>
    <row r="8131" customFormat="1" x14ac:dyDescent="0.15"/>
    <row r="8132" customFormat="1" x14ac:dyDescent="0.15"/>
    <row r="8133" customFormat="1" x14ac:dyDescent="0.15"/>
    <row r="8134" customFormat="1" x14ac:dyDescent="0.15"/>
    <row r="8135" customFormat="1" x14ac:dyDescent="0.15"/>
    <row r="8136" customFormat="1" x14ac:dyDescent="0.15"/>
    <row r="8137" customFormat="1" x14ac:dyDescent="0.15"/>
    <row r="8138" customFormat="1" x14ac:dyDescent="0.15"/>
    <row r="8139" customFormat="1" x14ac:dyDescent="0.15"/>
    <row r="8140" customFormat="1" x14ac:dyDescent="0.15"/>
    <row r="8141" customFormat="1" x14ac:dyDescent="0.15"/>
    <row r="8142" customFormat="1" x14ac:dyDescent="0.15"/>
    <row r="8143" customFormat="1" x14ac:dyDescent="0.15"/>
    <row r="8144" customFormat="1" x14ac:dyDescent="0.15"/>
    <row r="8145" customFormat="1" x14ac:dyDescent="0.15"/>
    <row r="8146" customFormat="1" x14ac:dyDescent="0.15"/>
    <row r="8147" customFormat="1" x14ac:dyDescent="0.15"/>
    <row r="8148" customFormat="1" x14ac:dyDescent="0.15"/>
    <row r="8149" customFormat="1" x14ac:dyDescent="0.15"/>
    <row r="8150" customFormat="1" x14ac:dyDescent="0.15"/>
    <row r="8151" customFormat="1" x14ac:dyDescent="0.15"/>
    <row r="8152" customFormat="1" x14ac:dyDescent="0.15"/>
    <row r="8153" customFormat="1" x14ac:dyDescent="0.15"/>
    <row r="8154" customFormat="1" x14ac:dyDescent="0.15"/>
    <row r="8155" customFormat="1" x14ac:dyDescent="0.15"/>
    <row r="8156" customFormat="1" x14ac:dyDescent="0.15"/>
    <row r="8157" customFormat="1" x14ac:dyDescent="0.15"/>
    <row r="8158" customFormat="1" x14ac:dyDescent="0.15"/>
    <row r="8159" customFormat="1" x14ac:dyDescent="0.15"/>
    <row r="8160" customFormat="1" x14ac:dyDescent="0.15"/>
    <row r="8161" customFormat="1" x14ac:dyDescent="0.15"/>
    <row r="8162" customFormat="1" x14ac:dyDescent="0.15"/>
    <row r="8163" customFormat="1" x14ac:dyDescent="0.15"/>
    <row r="8164" customFormat="1" x14ac:dyDescent="0.15"/>
    <row r="8165" customFormat="1" x14ac:dyDescent="0.15"/>
    <row r="8166" customFormat="1" x14ac:dyDescent="0.15"/>
    <row r="8167" customFormat="1" x14ac:dyDescent="0.15"/>
    <row r="8168" customFormat="1" x14ac:dyDescent="0.15"/>
    <row r="8169" customFormat="1" x14ac:dyDescent="0.15"/>
    <row r="8170" customFormat="1" x14ac:dyDescent="0.15"/>
    <row r="8171" customFormat="1" x14ac:dyDescent="0.15"/>
    <row r="8172" customFormat="1" x14ac:dyDescent="0.15"/>
    <row r="8173" customFormat="1" x14ac:dyDescent="0.15"/>
    <row r="8174" customFormat="1" x14ac:dyDescent="0.15"/>
    <row r="8175" customFormat="1" x14ac:dyDescent="0.15"/>
    <row r="8176" customFormat="1" x14ac:dyDescent="0.15"/>
    <row r="8177" customFormat="1" x14ac:dyDescent="0.15"/>
    <row r="8178" customFormat="1" x14ac:dyDescent="0.15"/>
    <row r="8179" customFormat="1" x14ac:dyDescent="0.15"/>
    <row r="8180" customFormat="1" x14ac:dyDescent="0.15"/>
    <row r="8181" customFormat="1" x14ac:dyDescent="0.15"/>
    <row r="8182" customFormat="1" x14ac:dyDescent="0.15"/>
    <row r="8183" customFormat="1" x14ac:dyDescent="0.15"/>
    <row r="8184" customFormat="1" x14ac:dyDescent="0.15"/>
    <row r="8185" customFormat="1" x14ac:dyDescent="0.15"/>
    <row r="8186" customFormat="1" x14ac:dyDescent="0.15"/>
    <row r="8187" customFormat="1" x14ac:dyDescent="0.15"/>
    <row r="8188" customFormat="1" x14ac:dyDescent="0.15"/>
    <row r="8189" customFormat="1" x14ac:dyDescent="0.15"/>
    <row r="8190" customFormat="1" x14ac:dyDescent="0.15"/>
    <row r="8191" customFormat="1" x14ac:dyDescent="0.15"/>
    <row r="8192" customFormat="1" x14ac:dyDescent="0.15"/>
    <row r="8193" customFormat="1" x14ac:dyDescent="0.15"/>
    <row r="8194" customFormat="1" x14ac:dyDescent="0.15"/>
    <row r="8195" customFormat="1" x14ac:dyDescent="0.15"/>
    <row r="8196" customFormat="1" x14ac:dyDescent="0.15"/>
    <row r="8197" customFormat="1" x14ac:dyDescent="0.15"/>
    <row r="8198" customFormat="1" x14ac:dyDescent="0.15"/>
    <row r="8199" customFormat="1" x14ac:dyDescent="0.15"/>
    <row r="8200" customFormat="1" x14ac:dyDescent="0.15"/>
    <row r="8201" customFormat="1" x14ac:dyDescent="0.15"/>
    <row r="8202" customFormat="1" x14ac:dyDescent="0.15"/>
    <row r="8203" customFormat="1" x14ac:dyDescent="0.15"/>
    <row r="8204" customFormat="1" x14ac:dyDescent="0.15"/>
    <row r="8205" customFormat="1" x14ac:dyDescent="0.15"/>
    <row r="8206" customFormat="1" x14ac:dyDescent="0.15"/>
    <row r="8207" customFormat="1" x14ac:dyDescent="0.15"/>
    <row r="8208" customFormat="1" x14ac:dyDescent="0.15"/>
    <row r="8209" customFormat="1" x14ac:dyDescent="0.15"/>
    <row r="8210" customFormat="1" x14ac:dyDescent="0.15"/>
    <row r="8211" customFormat="1" x14ac:dyDescent="0.15"/>
    <row r="8212" customFormat="1" x14ac:dyDescent="0.15"/>
    <row r="8213" customFormat="1" x14ac:dyDescent="0.15"/>
    <row r="8214" customFormat="1" x14ac:dyDescent="0.15"/>
    <row r="8215" customFormat="1" x14ac:dyDescent="0.15"/>
    <row r="8216" customFormat="1" x14ac:dyDescent="0.15"/>
    <row r="8217" customFormat="1" x14ac:dyDescent="0.15"/>
    <row r="8218" customFormat="1" x14ac:dyDescent="0.15"/>
    <row r="8219" customFormat="1" x14ac:dyDescent="0.15"/>
    <row r="8220" customFormat="1" x14ac:dyDescent="0.15"/>
    <row r="8221" customFormat="1" x14ac:dyDescent="0.15"/>
    <row r="8222" customFormat="1" x14ac:dyDescent="0.15"/>
    <row r="8223" customFormat="1" x14ac:dyDescent="0.15"/>
    <row r="8224" customFormat="1" x14ac:dyDescent="0.15"/>
    <row r="8225" customFormat="1" x14ac:dyDescent="0.15"/>
    <row r="8226" customFormat="1" x14ac:dyDescent="0.15"/>
    <row r="8227" customFormat="1" x14ac:dyDescent="0.15"/>
    <row r="8228" customFormat="1" x14ac:dyDescent="0.15"/>
    <row r="8229" customFormat="1" x14ac:dyDescent="0.15"/>
    <row r="8230" customFormat="1" x14ac:dyDescent="0.15"/>
    <row r="8231" customFormat="1" x14ac:dyDescent="0.15"/>
    <row r="8232" customFormat="1" x14ac:dyDescent="0.15"/>
    <row r="8233" customFormat="1" x14ac:dyDescent="0.15"/>
    <row r="8234" customFormat="1" x14ac:dyDescent="0.15"/>
    <row r="8235" customFormat="1" x14ac:dyDescent="0.15"/>
    <row r="8236" customFormat="1" x14ac:dyDescent="0.15"/>
    <row r="8237" customFormat="1" x14ac:dyDescent="0.15"/>
    <row r="8238" customFormat="1" x14ac:dyDescent="0.15"/>
    <row r="8239" customFormat="1" x14ac:dyDescent="0.15"/>
    <row r="8240" customFormat="1" x14ac:dyDescent="0.15"/>
    <row r="8241" customFormat="1" x14ac:dyDescent="0.15"/>
    <row r="8242" customFormat="1" x14ac:dyDescent="0.15"/>
    <row r="8243" customFormat="1" x14ac:dyDescent="0.15"/>
    <row r="8244" customFormat="1" x14ac:dyDescent="0.15"/>
    <row r="8245" customFormat="1" x14ac:dyDescent="0.15"/>
    <row r="8246" customFormat="1" x14ac:dyDescent="0.15"/>
    <row r="8247" customFormat="1" x14ac:dyDescent="0.15"/>
    <row r="8248" customFormat="1" x14ac:dyDescent="0.15"/>
    <row r="8249" customFormat="1" x14ac:dyDescent="0.15"/>
    <row r="8250" customFormat="1" x14ac:dyDescent="0.15"/>
    <row r="8251" customFormat="1" x14ac:dyDescent="0.15"/>
    <row r="8252" customFormat="1" x14ac:dyDescent="0.15"/>
    <row r="8253" customFormat="1" x14ac:dyDescent="0.15"/>
    <row r="8254" customFormat="1" x14ac:dyDescent="0.15"/>
    <row r="8255" customFormat="1" x14ac:dyDescent="0.15"/>
    <row r="8256" customFormat="1" x14ac:dyDescent="0.15"/>
    <row r="8257" customFormat="1" x14ac:dyDescent="0.15"/>
    <row r="8258" customFormat="1" x14ac:dyDescent="0.15"/>
    <row r="8259" customFormat="1" x14ac:dyDescent="0.15"/>
    <row r="8260" customFormat="1" x14ac:dyDescent="0.15"/>
    <row r="8261" customFormat="1" x14ac:dyDescent="0.15"/>
    <row r="8262" customFormat="1" x14ac:dyDescent="0.15"/>
    <row r="8263" customFormat="1" x14ac:dyDescent="0.15"/>
    <row r="8264" customFormat="1" x14ac:dyDescent="0.15"/>
    <row r="8265" customFormat="1" x14ac:dyDescent="0.15"/>
    <row r="8266" customFormat="1" x14ac:dyDescent="0.15"/>
    <row r="8267" customFormat="1" x14ac:dyDescent="0.15"/>
    <row r="8268" customFormat="1" x14ac:dyDescent="0.15"/>
    <row r="8269" customFormat="1" x14ac:dyDescent="0.15"/>
    <row r="8270" customFormat="1" x14ac:dyDescent="0.15"/>
    <row r="8271" customFormat="1" x14ac:dyDescent="0.15"/>
    <row r="8272" customFormat="1" x14ac:dyDescent="0.15"/>
    <row r="8273" customFormat="1" x14ac:dyDescent="0.15"/>
    <row r="8274" customFormat="1" x14ac:dyDescent="0.15"/>
    <row r="8275" customFormat="1" x14ac:dyDescent="0.15"/>
    <row r="8276" customFormat="1" x14ac:dyDescent="0.15"/>
    <row r="8277" customFormat="1" x14ac:dyDescent="0.15"/>
    <row r="8278" customFormat="1" x14ac:dyDescent="0.15"/>
    <row r="8279" customFormat="1" x14ac:dyDescent="0.15"/>
    <row r="8280" customFormat="1" x14ac:dyDescent="0.15"/>
    <row r="8281" customFormat="1" x14ac:dyDescent="0.15"/>
    <row r="8282" customFormat="1" x14ac:dyDescent="0.15"/>
    <row r="8283" customFormat="1" x14ac:dyDescent="0.15"/>
    <row r="8284" customFormat="1" x14ac:dyDescent="0.15"/>
    <row r="8285" customFormat="1" x14ac:dyDescent="0.15"/>
    <row r="8286" customFormat="1" x14ac:dyDescent="0.15"/>
    <row r="8287" customFormat="1" x14ac:dyDescent="0.15"/>
    <row r="8288" customFormat="1" x14ac:dyDescent="0.15"/>
    <row r="8289" customFormat="1" x14ac:dyDescent="0.15"/>
    <row r="8290" customFormat="1" x14ac:dyDescent="0.15"/>
    <row r="8291" customFormat="1" x14ac:dyDescent="0.15"/>
    <row r="8292" customFormat="1" x14ac:dyDescent="0.15"/>
    <row r="8293" customFormat="1" x14ac:dyDescent="0.15"/>
    <row r="8294" customFormat="1" x14ac:dyDescent="0.15"/>
    <row r="8295" customFormat="1" x14ac:dyDescent="0.15"/>
    <row r="8296" customFormat="1" x14ac:dyDescent="0.15"/>
    <row r="8297" customFormat="1" x14ac:dyDescent="0.15"/>
    <row r="8298" customFormat="1" x14ac:dyDescent="0.15"/>
    <row r="8299" customFormat="1" x14ac:dyDescent="0.15"/>
    <row r="8300" customFormat="1" x14ac:dyDescent="0.15"/>
    <row r="8301" customFormat="1" x14ac:dyDescent="0.15"/>
    <row r="8302" customFormat="1" x14ac:dyDescent="0.15"/>
    <row r="8303" customFormat="1" x14ac:dyDescent="0.15"/>
    <row r="8304" customFormat="1" x14ac:dyDescent="0.15"/>
    <row r="8305" customFormat="1" x14ac:dyDescent="0.15"/>
    <row r="8306" customFormat="1" x14ac:dyDescent="0.15"/>
    <row r="8307" customFormat="1" x14ac:dyDescent="0.15"/>
    <row r="8308" customFormat="1" x14ac:dyDescent="0.15"/>
    <row r="8309" customFormat="1" x14ac:dyDescent="0.15"/>
    <row r="8310" customFormat="1" x14ac:dyDescent="0.15"/>
    <row r="8311" customFormat="1" x14ac:dyDescent="0.15"/>
    <row r="8312" customFormat="1" x14ac:dyDescent="0.15"/>
    <row r="8313" customFormat="1" x14ac:dyDescent="0.15"/>
    <row r="8314" customFormat="1" x14ac:dyDescent="0.15"/>
    <row r="8315" customFormat="1" x14ac:dyDescent="0.15"/>
    <row r="8316" customFormat="1" x14ac:dyDescent="0.15"/>
    <row r="8317" customFormat="1" x14ac:dyDescent="0.15"/>
    <row r="8318" customFormat="1" x14ac:dyDescent="0.15"/>
    <row r="8319" customFormat="1" x14ac:dyDescent="0.15"/>
    <row r="8320" customFormat="1" x14ac:dyDescent="0.15"/>
    <row r="8321" customFormat="1" x14ac:dyDescent="0.15"/>
    <row r="8322" customFormat="1" x14ac:dyDescent="0.15"/>
    <row r="8323" customFormat="1" x14ac:dyDescent="0.15"/>
    <row r="8324" customFormat="1" x14ac:dyDescent="0.15"/>
    <row r="8325" customFormat="1" x14ac:dyDescent="0.15"/>
    <row r="8326" customFormat="1" x14ac:dyDescent="0.15"/>
    <row r="8327" customFormat="1" x14ac:dyDescent="0.15"/>
    <row r="8328" customFormat="1" x14ac:dyDescent="0.15"/>
    <row r="8329" customFormat="1" x14ac:dyDescent="0.15"/>
    <row r="8330" customFormat="1" x14ac:dyDescent="0.15"/>
    <row r="8331" customFormat="1" x14ac:dyDescent="0.15"/>
    <row r="8332" customFormat="1" x14ac:dyDescent="0.15"/>
    <row r="8333" customFormat="1" x14ac:dyDescent="0.15"/>
    <row r="8334" customFormat="1" x14ac:dyDescent="0.15"/>
    <row r="8335" customFormat="1" x14ac:dyDescent="0.15"/>
    <row r="8336" customFormat="1" x14ac:dyDescent="0.15"/>
    <row r="8337" customFormat="1" x14ac:dyDescent="0.15"/>
    <row r="8338" customFormat="1" x14ac:dyDescent="0.15"/>
    <row r="8339" customFormat="1" x14ac:dyDescent="0.15"/>
    <row r="8340" customFormat="1" x14ac:dyDescent="0.15"/>
    <row r="8341" customFormat="1" x14ac:dyDescent="0.15"/>
    <row r="8342" customFormat="1" x14ac:dyDescent="0.15"/>
    <row r="8343" customFormat="1" x14ac:dyDescent="0.15"/>
    <row r="8344" customFormat="1" x14ac:dyDescent="0.15"/>
    <row r="8345" customFormat="1" x14ac:dyDescent="0.15"/>
    <row r="8346" customFormat="1" x14ac:dyDescent="0.15"/>
    <row r="8347" customFormat="1" x14ac:dyDescent="0.15"/>
    <row r="8348" customFormat="1" x14ac:dyDescent="0.15"/>
    <row r="8349" customFormat="1" x14ac:dyDescent="0.15"/>
    <row r="8350" customFormat="1" x14ac:dyDescent="0.15"/>
    <row r="8351" customFormat="1" x14ac:dyDescent="0.15"/>
    <row r="8352" customFormat="1" x14ac:dyDescent="0.15"/>
    <row r="8353" customFormat="1" x14ac:dyDescent="0.15"/>
    <row r="8354" customFormat="1" x14ac:dyDescent="0.15"/>
    <row r="8355" customFormat="1" x14ac:dyDescent="0.15"/>
    <row r="8356" customFormat="1" x14ac:dyDescent="0.15"/>
    <row r="8357" customFormat="1" x14ac:dyDescent="0.15"/>
    <row r="8358" customFormat="1" x14ac:dyDescent="0.15"/>
    <row r="8359" customFormat="1" x14ac:dyDescent="0.15"/>
    <row r="8360" customFormat="1" x14ac:dyDescent="0.15"/>
    <row r="8361" customFormat="1" x14ac:dyDescent="0.15"/>
    <row r="8362" customFormat="1" x14ac:dyDescent="0.15"/>
    <row r="8363" customFormat="1" x14ac:dyDescent="0.15"/>
    <row r="8364" customFormat="1" x14ac:dyDescent="0.15"/>
    <row r="8365" customFormat="1" x14ac:dyDescent="0.15"/>
    <row r="8366" customFormat="1" x14ac:dyDescent="0.15"/>
    <row r="8367" customFormat="1" x14ac:dyDescent="0.15"/>
    <row r="8368" customFormat="1" x14ac:dyDescent="0.15"/>
    <row r="8369" customFormat="1" x14ac:dyDescent="0.15"/>
    <row r="8370" customFormat="1" x14ac:dyDescent="0.15"/>
    <row r="8371" customFormat="1" x14ac:dyDescent="0.15"/>
    <row r="8372" customFormat="1" x14ac:dyDescent="0.15"/>
    <row r="8373" customFormat="1" x14ac:dyDescent="0.15"/>
    <row r="8374" customFormat="1" x14ac:dyDescent="0.15"/>
    <row r="8375" customFormat="1" x14ac:dyDescent="0.15"/>
    <row r="8376" customFormat="1" x14ac:dyDescent="0.15"/>
    <row r="8377" customFormat="1" x14ac:dyDescent="0.15"/>
    <row r="8378" customFormat="1" x14ac:dyDescent="0.15"/>
    <row r="8379" customFormat="1" x14ac:dyDescent="0.15"/>
    <row r="8380" customFormat="1" x14ac:dyDescent="0.15"/>
    <row r="8381" customFormat="1" x14ac:dyDescent="0.15"/>
    <row r="8382" customFormat="1" x14ac:dyDescent="0.15"/>
    <row r="8383" customFormat="1" x14ac:dyDescent="0.15"/>
    <row r="8384" customFormat="1" x14ac:dyDescent="0.15"/>
    <row r="8385" customFormat="1" x14ac:dyDescent="0.15"/>
    <row r="8386" customFormat="1" x14ac:dyDescent="0.15"/>
    <row r="8387" customFormat="1" x14ac:dyDescent="0.15"/>
    <row r="8388" customFormat="1" x14ac:dyDescent="0.15"/>
    <row r="8389" customFormat="1" x14ac:dyDescent="0.15"/>
    <row r="8390" customFormat="1" x14ac:dyDescent="0.15"/>
    <row r="8391" customFormat="1" x14ac:dyDescent="0.15"/>
    <row r="8392" customFormat="1" x14ac:dyDescent="0.15"/>
    <row r="8393" customFormat="1" x14ac:dyDescent="0.15"/>
    <row r="8394" customFormat="1" x14ac:dyDescent="0.15"/>
    <row r="8395" customFormat="1" x14ac:dyDescent="0.15"/>
    <row r="8396" customFormat="1" x14ac:dyDescent="0.15"/>
    <row r="8397" customFormat="1" x14ac:dyDescent="0.15"/>
    <row r="8398" customFormat="1" x14ac:dyDescent="0.15"/>
    <row r="8399" customFormat="1" x14ac:dyDescent="0.15"/>
    <row r="8400" customFormat="1" x14ac:dyDescent="0.15"/>
    <row r="8401" customFormat="1" x14ac:dyDescent="0.15"/>
    <row r="8402" customFormat="1" x14ac:dyDescent="0.15"/>
    <row r="8403" customFormat="1" x14ac:dyDescent="0.15"/>
    <row r="8404" customFormat="1" x14ac:dyDescent="0.15"/>
    <row r="8405" customFormat="1" x14ac:dyDescent="0.15"/>
    <row r="8406" customFormat="1" x14ac:dyDescent="0.15"/>
    <row r="8407" customFormat="1" x14ac:dyDescent="0.15"/>
    <row r="8408" customFormat="1" x14ac:dyDescent="0.15"/>
    <row r="8409" customFormat="1" x14ac:dyDescent="0.15"/>
    <row r="8410" customFormat="1" x14ac:dyDescent="0.15"/>
    <row r="8411" customFormat="1" x14ac:dyDescent="0.15"/>
    <row r="8412" customFormat="1" x14ac:dyDescent="0.15"/>
    <row r="8413" customFormat="1" x14ac:dyDescent="0.15"/>
    <row r="8414" customFormat="1" x14ac:dyDescent="0.15"/>
    <row r="8415" customFormat="1" x14ac:dyDescent="0.15"/>
    <row r="8416" customFormat="1" x14ac:dyDescent="0.15"/>
    <row r="8417" customFormat="1" x14ac:dyDescent="0.15"/>
    <row r="8418" customFormat="1" x14ac:dyDescent="0.15"/>
    <row r="8419" customFormat="1" x14ac:dyDescent="0.15"/>
    <row r="8420" customFormat="1" x14ac:dyDescent="0.15"/>
    <row r="8421" customFormat="1" x14ac:dyDescent="0.15"/>
    <row r="8422" customFormat="1" x14ac:dyDescent="0.15"/>
    <row r="8423" customFormat="1" x14ac:dyDescent="0.15"/>
    <row r="8424" customFormat="1" x14ac:dyDescent="0.15"/>
    <row r="8425" customFormat="1" x14ac:dyDescent="0.15"/>
    <row r="8426" customFormat="1" x14ac:dyDescent="0.15"/>
    <row r="8427" customFormat="1" x14ac:dyDescent="0.15"/>
    <row r="8428" customFormat="1" x14ac:dyDescent="0.15"/>
    <row r="8429" customFormat="1" x14ac:dyDescent="0.15"/>
    <row r="8430" customFormat="1" x14ac:dyDescent="0.15"/>
    <row r="8431" customFormat="1" x14ac:dyDescent="0.15"/>
    <row r="8432" customFormat="1" x14ac:dyDescent="0.15"/>
    <row r="8433" customFormat="1" x14ac:dyDescent="0.15"/>
    <row r="8434" customFormat="1" x14ac:dyDescent="0.15"/>
    <row r="8435" customFormat="1" x14ac:dyDescent="0.15"/>
    <row r="8436" customFormat="1" x14ac:dyDescent="0.15"/>
    <row r="8437" customFormat="1" x14ac:dyDescent="0.15"/>
    <row r="8438" customFormat="1" x14ac:dyDescent="0.15"/>
    <row r="8439" customFormat="1" x14ac:dyDescent="0.15"/>
    <row r="8440" customFormat="1" x14ac:dyDescent="0.15"/>
    <row r="8441" customFormat="1" x14ac:dyDescent="0.15"/>
    <row r="8442" customFormat="1" x14ac:dyDescent="0.15"/>
    <row r="8443" customFormat="1" x14ac:dyDescent="0.15"/>
    <row r="8444" customFormat="1" x14ac:dyDescent="0.15"/>
    <row r="8445" customFormat="1" x14ac:dyDescent="0.15"/>
    <row r="8446" customFormat="1" x14ac:dyDescent="0.15"/>
    <row r="8447" customFormat="1" x14ac:dyDescent="0.15"/>
    <row r="8448" customFormat="1" x14ac:dyDescent="0.15"/>
    <row r="8449" customFormat="1" x14ac:dyDescent="0.15"/>
    <row r="8450" customFormat="1" x14ac:dyDescent="0.15"/>
    <row r="8451" customFormat="1" x14ac:dyDescent="0.15"/>
    <row r="8452" customFormat="1" x14ac:dyDescent="0.15"/>
    <row r="8453" customFormat="1" x14ac:dyDescent="0.15"/>
    <row r="8454" customFormat="1" x14ac:dyDescent="0.15"/>
    <row r="8455" customFormat="1" x14ac:dyDescent="0.15"/>
    <row r="8456" customFormat="1" x14ac:dyDescent="0.15"/>
    <row r="8457" customFormat="1" x14ac:dyDescent="0.15"/>
    <row r="8458" customFormat="1" x14ac:dyDescent="0.15"/>
    <row r="8459" customFormat="1" x14ac:dyDescent="0.15"/>
    <row r="8460" customFormat="1" x14ac:dyDescent="0.15"/>
    <row r="8461" customFormat="1" x14ac:dyDescent="0.15"/>
    <row r="8462" customFormat="1" x14ac:dyDescent="0.15"/>
    <row r="8463" customFormat="1" x14ac:dyDescent="0.15"/>
    <row r="8464" customFormat="1" x14ac:dyDescent="0.15"/>
    <row r="8465" customFormat="1" x14ac:dyDescent="0.15"/>
    <row r="8466" customFormat="1" x14ac:dyDescent="0.15"/>
    <row r="8467" customFormat="1" x14ac:dyDescent="0.15"/>
    <row r="8468" customFormat="1" x14ac:dyDescent="0.15"/>
    <row r="8469" customFormat="1" x14ac:dyDescent="0.15"/>
    <row r="8470" customFormat="1" x14ac:dyDescent="0.15"/>
    <row r="8471" customFormat="1" x14ac:dyDescent="0.15"/>
    <row r="8472" customFormat="1" x14ac:dyDescent="0.15"/>
    <row r="8473" customFormat="1" x14ac:dyDescent="0.15"/>
    <row r="8474" customFormat="1" x14ac:dyDescent="0.15"/>
    <row r="8475" customFormat="1" x14ac:dyDescent="0.15"/>
    <row r="8476" customFormat="1" x14ac:dyDescent="0.15"/>
    <row r="8477" customFormat="1" x14ac:dyDescent="0.15"/>
    <row r="8478" customFormat="1" x14ac:dyDescent="0.15"/>
    <row r="8479" customFormat="1" x14ac:dyDescent="0.15"/>
    <row r="8480" customFormat="1" x14ac:dyDescent="0.15"/>
    <row r="8481" customFormat="1" x14ac:dyDescent="0.15"/>
    <row r="8482" customFormat="1" x14ac:dyDescent="0.15"/>
    <row r="8483" customFormat="1" x14ac:dyDescent="0.15"/>
    <row r="8484" customFormat="1" x14ac:dyDescent="0.15"/>
    <row r="8485" customFormat="1" x14ac:dyDescent="0.15"/>
    <row r="8486" customFormat="1" x14ac:dyDescent="0.15"/>
    <row r="8487" customFormat="1" x14ac:dyDescent="0.15"/>
    <row r="8488" customFormat="1" x14ac:dyDescent="0.15"/>
    <row r="8489" customFormat="1" x14ac:dyDescent="0.15"/>
    <row r="8490" customFormat="1" x14ac:dyDescent="0.15"/>
    <row r="8491" customFormat="1" x14ac:dyDescent="0.15"/>
    <row r="8492" customFormat="1" x14ac:dyDescent="0.15"/>
    <row r="8493" customFormat="1" x14ac:dyDescent="0.15"/>
    <row r="8494" customFormat="1" x14ac:dyDescent="0.15"/>
    <row r="8495" customFormat="1" x14ac:dyDescent="0.15"/>
    <row r="8496" customFormat="1" x14ac:dyDescent="0.15"/>
    <row r="8497" customFormat="1" x14ac:dyDescent="0.15"/>
    <row r="8498" customFormat="1" x14ac:dyDescent="0.15"/>
    <row r="8499" customFormat="1" x14ac:dyDescent="0.15"/>
    <row r="8500" customFormat="1" x14ac:dyDescent="0.15"/>
    <row r="8501" customFormat="1" x14ac:dyDescent="0.15"/>
    <row r="8502" customFormat="1" x14ac:dyDescent="0.15"/>
    <row r="8503" customFormat="1" x14ac:dyDescent="0.15"/>
    <row r="8504" customFormat="1" x14ac:dyDescent="0.15"/>
    <row r="8505" customFormat="1" x14ac:dyDescent="0.15"/>
    <row r="8506" customFormat="1" x14ac:dyDescent="0.15"/>
    <row r="8507" customFormat="1" x14ac:dyDescent="0.15"/>
    <row r="8508" customFormat="1" x14ac:dyDescent="0.15"/>
    <row r="8509" customFormat="1" x14ac:dyDescent="0.15"/>
    <row r="8510" customFormat="1" x14ac:dyDescent="0.15"/>
    <row r="8511" customFormat="1" x14ac:dyDescent="0.15"/>
    <row r="8512" customFormat="1" x14ac:dyDescent="0.15"/>
    <row r="8513" customFormat="1" x14ac:dyDescent="0.15"/>
    <row r="8514" customFormat="1" x14ac:dyDescent="0.15"/>
    <row r="8515" customFormat="1" x14ac:dyDescent="0.15"/>
    <row r="8516" customFormat="1" x14ac:dyDescent="0.15"/>
    <row r="8517" customFormat="1" x14ac:dyDescent="0.15"/>
    <row r="8518" customFormat="1" x14ac:dyDescent="0.15"/>
    <row r="8519" customFormat="1" x14ac:dyDescent="0.15"/>
    <row r="8520" customFormat="1" x14ac:dyDescent="0.15"/>
    <row r="8521" customFormat="1" x14ac:dyDescent="0.15"/>
    <row r="8522" customFormat="1" x14ac:dyDescent="0.15"/>
    <row r="8523" customFormat="1" x14ac:dyDescent="0.15"/>
    <row r="8524" customFormat="1" x14ac:dyDescent="0.15"/>
    <row r="8525" customFormat="1" x14ac:dyDescent="0.15"/>
    <row r="8526" customFormat="1" x14ac:dyDescent="0.15"/>
    <row r="8527" customFormat="1" x14ac:dyDescent="0.15"/>
    <row r="8528" customFormat="1" x14ac:dyDescent="0.15"/>
    <row r="8529" customFormat="1" x14ac:dyDescent="0.15"/>
    <row r="8530" customFormat="1" x14ac:dyDescent="0.15"/>
    <row r="8531" customFormat="1" x14ac:dyDescent="0.15"/>
    <row r="8532" customFormat="1" x14ac:dyDescent="0.15"/>
    <row r="8533" customFormat="1" x14ac:dyDescent="0.15"/>
    <row r="8534" customFormat="1" x14ac:dyDescent="0.15"/>
    <row r="8535" customFormat="1" x14ac:dyDescent="0.15"/>
    <row r="8536" customFormat="1" x14ac:dyDescent="0.15"/>
    <row r="8537" customFormat="1" x14ac:dyDescent="0.15"/>
    <row r="8538" customFormat="1" x14ac:dyDescent="0.15"/>
    <row r="8539" customFormat="1" x14ac:dyDescent="0.15"/>
    <row r="8540" customFormat="1" x14ac:dyDescent="0.15"/>
    <row r="8541" customFormat="1" x14ac:dyDescent="0.15"/>
    <row r="8542" customFormat="1" x14ac:dyDescent="0.15"/>
    <row r="8543" customFormat="1" x14ac:dyDescent="0.15"/>
    <row r="8544" customFormat="1" x14ac:dyDescent="0.15"/>
    <row r="8545" customFormat="1" x14ac:dyDescent="0.15"/>
    <row r="8546" customFormat="1" x14ac:dyDescent="0.15"/>
    <row r="8547" customFormat="1" x14ac:dyDescent="0.15"/>
    <row r="8548" customFormat="1" x14ac:dyDescent="0.15"/>
    <row r="8549" customFormat="1" x14ac:dyDescent="0.15"/>
    <row r="8550" customFormat="1" x14ac:dyDescent="0.15"/>
    <row r="8551" customFormat="1" x14ac:dyDescent="0.15"/>
    <row r="8552" customFormat="1" x14ac:dyDescent="0.15"/>
    <row r="8553" customFormat="1" x14ac:dyDescent="0.15"/>
    <row r="8554" customFormat="1" x14ac:dyDescent="0.15"/>
    <row r="8555" customFormat="1" x14ac:dyDescent="0.15"/>
    <row r="8556" customFormat="1" x14ac:dyDescent="0.15"/>
    <row r="8557" customFormat="1" x14ac:dyDescent="0.15"/>
    <row r="8558" customFormat="1" x14ac:dyDescent="0.15"/>
    <row r="8559" customFormat="1" x14ac:dyDescent="0.15"/>
    <row r="8560" customFormat="1" x14ac:dyDescent="0.15"/>
    <row r="8561" customFormat="1" x14ac:dyDescent="0.15"/>
    <row r="8562" customFormat="1" x14ac:dyDescent="0.15"/>
    <row r="8563" customFormat="1" x14ac:dyDescent="0.15"/>
    <row r="8564" customFormat="1" x14ac:dyDescent="0.15"/>
    <row r="8565" customFormat="1" x14ac:dyDescent="0.15"/>
    <row r="8566" customFormat="1" x14ac:dyDescent="0.15"/>
    <row r="8567" customFormat="1" x14ac:dyDescent="0.15"/>
    <row r="8568" customFormat="1" x14ac:dyDescent="0.15"/>
    <row r="8569" customFormat="1" x14ac:dyDescent="0.15"/>
    <row r="8570" customFormat="1" x14ac:dyDescent="0.15"/>
    <row r="8571" customFormat="1" x14ac:dyDescent="0.15"/>
    <row r="8572" customFormat="1" x14ac:dyDescent="0.15"/>
    <row r="8573" customFormat="1" x14ac:dyDescent="0.15"/>
    <row r="8574" customFormat="1" x14ac:dyDescent="0.15"/>
    <row r="8575" customFormat="1" x14ac:dyDescent="0.15"/>
    <row r="8576" customFormat="1" x14ac:dyDescent="0.15"/>
    <row r="8577" customFormat="1" x14ac:dyDescent="0.15"/>
    <row r="8578" customFormat="1" x14ac:dyDescent="0.15"/>
    <row r="8579" customFormat="1" x14ac:dyDescent="0.15"/>
    <row r="8580" customFormat="1" x14ac:dyDescent="0.15"/>
    <row r="8581" customFormat="1" x14ac:dyDescent="0.15"/>
    <row r="8582" customFormat="1" x14ac:dyDescent="0.15"/>
    <row r="8583" customFormat="1" x14ac:dyDescent="0.15"/>
    <row r="8584" customFormat="1" x14ac:dyDescent="0.15"/>
    <row r="8585" customFormat="1" x14ac:dyDescent="0.15"/>
    <row r="8586" customFormat="1" x14ac:dyDescent="0.15"/>
    <row r="8587" customFormat="1" x14ac:dyDescent="0.15"/>
    <row r="8588" customFormat="1" x14ac:dyDescent="0.15"/>
    <row r="8589" customFormat="1" x14ac:dyDescent="0.15"/>
    <row r="8590" customFormat="1" x14ac:dyDescent="0.15"/>
    <row r="8591" customFormat="1" x14ac:dyDescent="0.15"/>
    <row r="8592" customFormat="1" x14ac:dyDescent="0.15"/>
    <row r="8593" customFormat="1" x14ac:dyDescent="0.15"/>
    <row r="8594" customFormat="1" x14ac:dyDescent="0.15"/>
    <row r="8595" customFormat="1" x14ac:dyDescent="0.15"/>
    <row r="8596" customFormat="1" x14ac:dyDescent="0.15"/>
    <row r="8597" customFormat="1" x14ac:dyDescent="0.15"/>
    <row r="8598" customFormat="1" x14ac:dyDescent="0.15"/>
    <row r="8599" customFormat="1" x14ac:dyDescent="0.15"/>
    <row r="8600" customFormat="1" x14ac:dyDescent="0.15"/>
    <row r="8601" customFormat="1" x14ac:dyDescent="0.15"/>
    <row r="8602" customFormat="1" x14ac:dyDescent="0.15"/>
    <row r="8603" customFormat="1" x14ac:dyDescent="0.15"/>
    <row r="8604" customFormat="1" x14ac:dyDescent="0.15"/>
    <row r="8605" customFormat="1" x14ac:dyDescent="0.15"/>
    <row r="8606" customFormat="1" x14ac:dyDescent="0.15"/>
    <row r="8607" customFormat="1" x14ac:dyDescent="0.15"/>
    <row r="8608" customFormat="1" x14ac:dyDescent="0.15"/>
    <row r="8609" customFormat="1" x14ac:dyDescent="0.15"/>
    <row r="8610" customFormat="1" x14ac:dyDescent="0.15"/>
    <row r="8611" customFormat="1" x14ac:dyDescent="0.15"/>
    <row r="8612" customFormat="1" x14ac:dyDescent="0.15"/>
    <row r="8613" customFormat="1" x14ac:dyDescent="0.15"/>
    <row r="8614" customFormat="1" x14ac:dyDescent="0.15"/>
    <row r="8615" customFormat="1" x14ac:dyDescent="0.15"/>
    <row r="8616" customFormat="1" x14ac:dyDescent="0.15"/>
    <row r="8617" customFormat="1" x14ac:dyDescent="0.15"/>
    <row r="8618" customFormat="1" x14ac:dyDescent="0.15"/>
    <row r="8619" customFormat="1" x14ac:dyDescent="0.15"/>
    <row r="8620" customFormat="1" x14ac:dyDescent="0.15"/>
    <row r="8621" customFormat="1" x14ac:dyDescent="0.15"/>
    <row r="8622" customFormat="1" x14ac:dyDescent="0.15"/>
    <row r="8623" customFormat="1" x14ac:dyDescent="0.15"/>
    <row r="8624" customFormat="1" x14ac:dyDescent="0.15"/>
    <row r="8625" customFormat="1" x14ac:dyDescent="0.15"/>
    <row r="8626" customFormat="1" x14ac:dyDescent="0.15"/>
    <row r="8627" customFormat="1" x14ac:dyDescent="0.15"/>
    <row r="8628" customFormat="1" x14ac:dyDescent="0.15"/>
    <row r="8629" customFormat="1" x14ac:dyDescent="0.15"/>
    <row r="8630" customFormat="1" x14ac:dyDescent="0.15"/>
    <row r="8631" customFormat="1" x14ac:dyDescent="0.15"/>
    <row r="8632" customFormat="1" x14ac:dyDescent="0.15"/>
    <row r="8633" customFormat="1" x14ac:dyDescent="0.15"/>
    <row r="8634" customFormat="1" x14ac:dyDescent="0.15"/>
    <row r="8635" customFormat="1" x14ac:dyDescent="0.15"/>
    <row r="8636" customFormat="1" x14ac:dyDescent="0.15"/>
    <row r="8637" customFormat="1" x14ac:dyDescent="0.15"/>
    <row r="8638" customFormat="1" x14ac:dyDescent="0.15"/>
    <row r="8639" customFormat="1" x14ac:dyDescent="0.15"/>
    <row r="8640" customFormat="1" x14ac:dyDescent="0.15"/>
    <row r="8641" customFormat="1" x14ac:dyDescent="0.15"/>
    <row r="8642" customFormat="1" x14ac:dyDescent="0.15"/>
    <row r="8643" customFormat="1" x14ac:dyDescent="0.15"/>
    <row r="8644" customFormat="1" x14ac:dyDescent="0.15"/>
    <row r="8645" customFormat="1" x14ac:dyDescent="0.15"/>
    <row r="8646" customFormat="1" x14ac:dyDescent="0.15"/>
    <row r="8647" customFormat="1" x14ac:dyDescent="0.15"/>
    <row r="8648" customFormat="1" x14ac:dyDescent="0.15"/>
    <row r="8649" customFormat="1" x14ac:dyDescent="0.15"/>
    <row r="8650" customFormat="1" x14ac:dyDescent="0.15"/>
    <row r="8651" customFormat="1" x14ac:dyDescent="0.15"/>
    <row r="8652" customFormat="1" x14ac:dyDescent="0.15"/>
    <row r="8653" customFormat="1" x14ac:dyDescent="0.15"/>
    <row r="8654" customFormat="1" x14ac:dyDescent="0.15"/>
    <row r="8655" customFormat="1" x14ac:dyDescent="0.15"/>
    <row r="8656" customFormat="1" x14ac:dyDescent="0.15"/>
    <row r="8657" customFormat="1" x14ac:dyDescent="0.15"/>
    <row r="8658" customFormat="1" x14ac:dyDescent="0.15"/>
    <row r="8659" customFormat="1" x14ac:dyDescent="0.15"/>
    <row r="8660" customFormat="1" x14ac:dyDescent="0.15"/>
    <row r="8661" customFormat="1" x14ac:dyDescent="0.15"/>
    <row r="8662" customFormat="1" x14ac:dyDescent="0.15"/>
    <row r="8663" customFormat="1" x14ac:dyDescent="0.15"/>
    <row r="8664" customFormat="1" x14ac:dyDescent="0.15"/>
    <row r="8665" customFormat="1" x14ac:dyDescent="0.15"/>
    <row r="8666" customFormat="1" x14ac:dyDescent="0.15"/>
    <row r="8667" customFormat="1" x14ac:dyDescent="0.15"/>
    <row r="8668" customFormat="1" x14ac:dyDescent="0.15"/>
    <row r="8669" customFormat="1" x14ac:dyDescent="0.15"/>
    <row r="8670" customFormat="1" x14ac:dyDescent="0.15"/>
    <row r="8671" customFormat="1" x14ac:dyDescent="0.15"/>
    <row r="8672" customFormat="1" x14ac:dyDescent="0.15"/>
    <row r="8673" customFormat="1" x14ac:dyDescent="0.15"/>
    <row r="8674" customFormat="1" x14ac:dyDescent="0.15"/>
    <row r="8675" customFormat="1" x14ac:dyDescent="0.15"/>
    <row r="8676" customFormat="1" x14ac:dyDescent="0.15"/>
    <row r="8677" customFormat="1" x14ac:dyDescent="0.15"/>
    <row r="8678" customFormat="1" x14ac:dyDescent="0.15"/>
    <row r="8679" customFormat="1" x14ac:dyDescent="0.15"/>
    <row r="8680" customFormat="1" x14ac:dyDescent="0.15"/>
    <row r="8681" customFormat="1" x14ac:dyDescent="0.15"/>
    <row r="8682" customFormat="1" x14ac:dyDescent="0.15"/>
    <row r="8683" customFormat="1" x14ac:dyDescent="0.15"/>
    <row r="8684" customFormat="1" x14ac:dyDescent="0.15"/>
    <row r="8685" customFormat="1" x14ac:dyDescent="0.15"/>
    <row r="8686" customFormat="1" x14ac:dyDescent="0.15"/>
    <row r="8687" customFormat="1" x14ac:dyDescent="0.15"/>
    <row r="8688" customFormat="1" x14ac:dyDescent="0.15"/>
    <row r="8689" customFormat="1" x14ac:dyDescent="0.15"/>
    <row r="8690" customFormat="1" x14ac:dyDescent="0.15"/>
    <row r="8691" customFormat="1" x14ac:dyDescent="0.15"/>
    <row r="8692" customFormat="1" x14ac:dyDescent="0.15"/>
    <row r="8693" customFormat="1" x14ac:dyDescent="0.15"/>
    <row r="8694" customFormat="1" x14ac:dyDescent="0.15"/>
    <row r="8695" customFormat="1" x14ac:dyDescent="0.15"/>
    <row r="8696" customFormat="1" x14ac:dyDescent="0.15"/>
    <row r="8697" customFormat="1" x14ac:dyDescent="0.15"/>
    <row r="8698" customFormat="1" x14ac:dyDescent="0.15"/>
    <row r="8699" customFormat="1" x14ac:dyDescent="0.15"/>
    <row r="8700" customFormat="1" x14ac:dyDescent="0.15"/>
    <row r="8701" customFormat="1" x14ac:dyDescent="0.15"/>
    <row r="8702" customFormat="1" x14ac:dyDescent="0.15"/>
    <row r="8703" customFormat="1" x14ac:dyDescent="0.15"/>
    <row r="8704" customFormat="1" x14ac:dyDescent="0.15"/>
    <row r="8705" customFormat="1" x14ac:dyDescent="0.15"/>
    <row r="8706" customFormat="1" x14ac:dyDescent="0.15"/>
    <row r="8707" customFormat="1" x14ac:dyDescent="0.15"/>
    <row r="8708" customFormat="1" x14ac:dyDescent="0.15"/>
    <row r="8709" customFormat="1" x14ac:dyDescent="0.15"/>
    <row r="8710" customFormat="1" x14ac:dyDescent="0.15"/>
    <row r="8711" customFormat="1" x14ac:dyDescent="0.15"/>
    <row r="8712" customFormat="1" x14ac:dyDescent="0.15"/>
    <row r="8713" customFormat="1" x14ac:dyDescent="0.15"/>
    <row r="8714" customFormat="1" x14ac:dyDescent="0.15"/>
    <row r="8715" customFormat="1" x14ac:dyDescent="0.15"/>
    <row r="8716" customFormat="1" x14ac:dyDescent="0.15"/>
    <row r="8717" customFormat="1" x14ac:dyDescent="0.15"/>
    <row r="8718" customFormat="1" x14ac:dyDescent="0.15"/>
    <row r="8719" customFormat="1" x14ac:dyDescent="0.15"/>
    <row r="8720" customFormat="1" x14ac:dyDescent="0.15"/>
    <row r="8721" customFormat="1" x14ac:dyDescent="0.15"/>
    <row r="8722" customFormat="1" x14ac:dyDescent="0.15"/>
    <row r="8723" customFormat="1" x14ac:dyDescent="0.15"/>
    <row r="8724" customFormat="1" x14ac:dyDescent="0.15"/>
    <row r="8725" customFormat="1" x14ac:dyDescent="0.15"/>
    <row r="8726" customFormat="1" x14ac:dyDescent="0.15"/>
    <row r="8727" customFormat="1" x14ac:dyDescent="0.15"/>
    <row r="8728" customFormat="1" x14ac:dyDescent="0.15"/>
    <row r="8729" customFormat="1" x14ac:dyDescent="0.15"/>
    <row r="8730" customFormat="1" x14ac:dyDescent="0.15"/>
    <row r="8731" customFormat="1" x14ac:dyDescent="0.15"/>
    <row r="8732" customFormat="1" x14ac:dyDescent="0.15"/>
    <row r="8733" customFormat="1" x14ac:dyDescent="0.15"/>
    <row r="8734" customFormat="1" x14ac:dyDescent="0.15"/>
    <row r="8735" customFormat="1" x14ac:dyDescent="0.15"/>
    <row r="8736" customFormat="1" x14ac:dyDescent="0.15"/>
    <row r="8737" customFormat="1" x14ac:dyDescent="0.15"/>
    <row r="8738" customFormat="1" x14ac:dyDescent="0.15"/>
    <row r="8739" customFormat="1" x14ac:dyDescent="0.15"/>
    <row r="8740" customFormat="1" x14ac:dyDescent="0.15"/>
    <row r="8741" customFormat="1" x14ac:dyDescent="0.15"/>
    <row r="8742" customFormat="1" x14ac:dyDescent="0.15"/>
    <row r="8743" customFormat="1" x14ac:dyDescent="0.15"/>
    <row r="8744" customFormat="1" x14ac:dyDescent="0.15"/>
    <row r="8745" customFormat="1" x14ac:dyDescent="0.15"/>
    <row r="8746" customFormat="1" x14ac:dyDescent="0.15"/>
    <row r="8747" customFormat="1" x14ac:dyDescent="0.15"/>
    <row r="8748" customFormat="1" x14ac:dyDescent="0.15"/>
    <row r="8749" customFormat="1" x14ac:dyDescent="0.15"/>
    <row r="8750" customFormat="1" x14ac:dyDescent="0.15"/>
    <row r="8751" customFormat="1" x14ac:dyDescent="0.15"/>
    <row r="8752" customFormat="1" x14ac:dyDescent="0.15"/>
    <row r="8753" customFormat="1" x14ac:dyDescent="0.15"/>
    <row r="8754" customFormat="1" x14ac:dyDescent="0.15"/>
    <row r="8755" customFormat="1" x14ac:dyDescent="0.15"/>
    <row r="8756" customFormat="1" x14ac:dyDescent="0.15"/>
    <row r="8757" customFormat="1" x14ac:dyDescent="0.15"/>
    <row r="8758" customFormat="1" x14ac:dyDescent="0.15"/>
    <row r="8759" customFormat="1" x14ac:dyDescent="0.15"/>
    <row r="8760" customFormat="1" x14ac:dyDescent="0.15"/>
    <row r="8761" customFormat="1" x14ac:dyDescent="0.15"/>
    <row r="8762" customFormat="1" x14ac:dyDescent="0.15"/>
    <row r="8763" customFormat="1" x14ac:dyDescent="0.15"/>
    <row r="8764" customFormat="1" x14ac:dyDescent="0.15"/>
    <row r="8765" customFormat="1" x14ac:dyDescent="0.15"/>
    <row r="8766" customFormat="1" x14ac:dyDescent="0.15"/>
    <row r="8767" customFormat="1" x14ac:dyDescent="0.15"/>
    <row r="8768" customFormat="1" x14ac:dyDescent="0.15"/>
    <row r="8769" customFormat="1" x14ac:dyDescent="0.15"/>
    <row r="8770" customFormat="1" x14ac:dyDescent="0.15"/>
    <row r="8771" customFormat="1" x14ac:dyDescent="0.15"/>
    <row r="8772" customFormat="1" x14ac:dyDescent="0.15"/>
    <row r="8773" customFormat="1" x14ac:dyDescent="0.15"/>
    <row r="8774" customFormat="1" x14ac:dyDescent="0.15"/>
    <row r="8775" customFormat="1" x14ac:dyDescent="0.15"/>
    <row r="8776" customFormat="1" x14ac:dyDescent="0.15"/>
    <row r="8777" customFormat="1" x14ac:dyDescent="0.15"/>
    <row r="8778" customFormat="1" x14ac:dyDescent="0.15"/>
    <row r="8779" customFormat="1" x14ac:dyDescent="0.15"/>
    <row r="8780" customFormat="1" x14ac:dyDescent="0.15"/>
    <row r="8781" customFormat="1" x14ac:dyDescent="0.15"/>
    <row r="8782" customFormat="1" x14ac:dyDescent="0.15"/>
    <row r="8783" customFormat="1" x14ac:dyDescent="0.15"/>
    <row r="8784" customFormat="1" x14ac:dyDescent="0.15"/>
    <row r="8785" customFormat="1" x14ac:dyDescent="0.15"/>
    <row r="8786" customFormat="1" x14ac:dyDescent="0.15"/>
    <row r="8787" customFormat="1" x14ac:dyDescent="0.15"/>
    <row r="8788" customFormat="1" x14ac:dyDescent="0.15"/>
    <row r="8789" customFormat="1" x14ac:dyDescent="0.15"/>
    <row r="8790" customFormat="1" x14ac:dyDescent="0.15"/>
    <row r="8791" customFormat="1" x14ac:dyDescent="0.15"/>
    <row r="8792" customFormat="1" x14ac:dyDescent="0.15"/>
    <row r="8793" customFormat="1" x14ac:dyDescent="0.15"/>
    <row r="8794" customFormat="1" x14ac:dyDescent="0.15"/>
    <row r="8795" customFormat="1" x14ac:dyDescent="0.15"/>
    <row r="8796" customFormat="1" x14ac:dyDescent="0.15"/>
    <row r="8797" customFormat="1" x14ac:dyDescent="0.15"/>
    <row r="8798" customFormat="1" x14ac:dyDescent="0.15"/>
    <row r="8799" customFormat="1" x14ac:dyDescent="0.15"/>
    <row r="8800" customFormat="1" x14ac:dyDescent="0.15"/>
    <row r="8801" customFormat="1" x14ac:dyDescent="0.15"/>
    <row r="8802" customFormat="1" x14ac:dyDescent="0.15"/>
    <row r="8803" customFormat="1" x14ac:dyDescent="0.15"/>
    <row r="8804" customFormat="1" x14ac:dyDescent="0.15"/>
    <row r="8805" customFormat="1" x14ac:dyDescent="0.15"/>
    <row r="8806" customFormat="1" x14ac:dyDescent="0.15"/>
    <row r="8807" customFormat="1" x14ac:dyDescent="0.15"/>
    <row r="8808" customFormat="1" x14ac:dyDescent="0.15"/>
    <row r="8809" customFormat="1" x14ac:dyDescent="0.15"/>
    <row r="8810" customFormat="1" x14ac:dyDescent="0.15"/>
    <row r="8811" customFormat="1" x14ac:dyDescent="0.15"/>
    <row r="8812" customFormat="1" x14ac:dyDescent="0.15"/>
    <row r="8813" customFormat="1" x14ac:dyDescent="0.15"/>
    <row r="8814" customFormat="1" x14ac:dyDescent="0.15"/>
    <row r="8815" customFormat="1" x14ac:dyDescent="0.15"/>
    <row r="8816" customFormat="1" x14ac:dyDescent="0.15"/>
    <row r="8817" customFormat="1" x14ac:dyDescent="0.15"/>
    <row r="8818" customFormat="1" x14ac:dyDescent="0.15"/>
    <row r="8819" customFormat="1" x14ac:dyDescent="0.15"/>
    <row r="8820" customFormat="1" x14ac:dyDescent="0.15"/>
    <row r="8821" customFormat="1" x14ac:dyDescent="0.15"/>
    <row r="8822" customFormat="1" x14ac:dyDescent="0.15"/>
    <row r="8823" customFormat="1" x14ac:dyDescent="0.15"/>
    <row r="8824" customFormat="1" x14ac:dyDescent="0.15"/>
    <row r="8825" customFormat="1" x14ac:dyDescent="0.15"/>
    <row r="8826" customFormat="1" x14ac:dyDescent="0.15"/>
    <row r="8827" customFormat="1" x14ac:dyDescent="0.15"/>
    <row r="8828" customFormat="1" x14ac:dyDescent="0.15"/>
    <row r="8829" customFormat="1" x14ac:dyDescent="0.15"/>
    <row r="8830" customFormat="1" x14ac:dyDescent="0.15"/>
    <row r="8831" customFormat="1" x14ac:dyDescent="0.15"/>
    <row r="8832" customFormat="1" x14ac:dyDescent="0.15"/>
    <row r="8833" customFormat="1" x14ac:dyDescent="0.15"/>
    <row r="8834" customFormat="1" x14ac:dyDescent="0.15"/>
    <row r="8835" customFormat="1" x14ac:dyDescent="0.15"/>
    <row r="8836" customFormat="1" x14ac:dyDescent="0.15"/>
    <row r="8837" customFormat="1" x14ac:dyDescent="0.15"/>
    <row r="8838" customFormat="1" x14ac:dyDescent="0.15"/>
    <row r="8839" customFormat="1" x14ac:dyDescent="0.15"/>
    <row r="8840" customFormat="1" x14ac:dyDescent="0.15"/>
    <row r="8841" customFormat="1" x14ac:dyDescent="0.15"/>
    <row r="8842" customFormat="1" x14ac:dyDescent="0.15"/>
    <row r="8843" customFormat="1" x14ac:dyDescent="0.15"/>
    <row r="8844" customFormat="1" x14ac:dyDescent="0.15"/>
    <row r="8845" customFormat="1" x14ac:dyDescent="0.15"/>
    <row r="8846" customFormat="1" x14ac:dyDescent="0.15"/>
    <row r="8847" customFormat="1" x14ac:dyDescent="0.15"/>
    <row r="8848" customFormat="1" x14ac:dyDescent="0.15"/>
    <row r="8849" customFormat="1" x14ac:dyDescent="0.15"/>
    <row r="8850" customFormat="1" x14ac:dyDescent="0.15"/>
    <row r="8851" customFormat="1" x14ac:dyDescent="0.15"/>
    <row r="8852" customFormat="1" x14ac:dyDescent="0.15"/>
    <row r="8853" customFormat="1" x14ac:dyDescent="0.15"/>
    <row r="8854" customFormat="1" x14ac:dyDescent="0.15"/>
    <row r="8855" customFormat="1" x14ac:dyDescent="0.15"/>
    <row r="8856" customFormat="1" x14ac:dyDescent="0.15"/>
    <row r="8857" customFormat="1" x14ac:dyDescent="0.15"/>
    <row r="8858" customFormat="1" x14ac:dyDescent="0.15"/>
    <row r="8859" customFormat="1" x14ac:dyDescent="0.15"/>
    <row r="8860" customFormat="1" x14ac:dyDescent="0.15"/>
    <row r="8861" customFormat="1" x14ac:dyDescent="0.15"/>
    <row r="8862" customFormat="1" x14ac:dyDescent="0.15"/>
    <row r="8863" customFormat="1" x14ac:dyDescent="0.15"/>
    <row r="8864" customFormat="1" x14ac:dyDescent="0.15"/>
    <row r="8865" customFormat="1" x14ac:dyDescent="0.15"/>
    <row r="8866" customFormat="1" x14ac:dyDescent="0.15"/>
    <row r="8867" customFormat="1" x14ac:dyDescent="0.15"/>
    <row r="8868" customFormat="1" x14ac:dyDescent="0.15"/>
    <row r="8869" customFormat="1" x14ac:dyDescent="0.15"/>
    <row r="8870" customFormat="1" x14ac:dyDescent="0.15"/>
    <row r="8871" customFormat="1" x14ac:dyDescent="0.15"/>
    <row r="8872" customFormat="1" x14ac:dyDescent="0.15"/>
    <row r="8873" customFormat="1" x14ac:dyDescent="0.15"/>
    <row r="8874" customFormat="1" x14ac:dyDescent="0.15"/>
    <row r="8875" customFormat="1" x14ac:dyDescent="0.15"/>
    <row r="8876" customFormat="1" x14ac:dyDescent="0.15"/>
    <row r="8877" customFormat="1" x14ac:dyDescent="0.15"/>
    <row r="8878" customFormat="1" x14ac:dyDescent="0.15"/>
    <row r="8879" customFormat="1" x14ac:dyDescent="0.15"/>
    <row r="8880" customFormat="1" x14ac:dyDescent="0.15"/>
    <row r="8881" customFormat="1" x14ac:dyDescent="0.15"/>
    <row r="8882" customFormat="1" x14ac:dyDescent="0.15"/>
    <row r="8883" customFormat="1" x14ac:dyDescent="0.15"/>
    <row r="8884" customFormat="1" x14ac:dyDescent="0.15"/>
    <row r="8885" customFormat="1" x14ac:dyDescent="0.15"/>
    <row r="8886" customFormat="1" x14ac:dyDescent="0.15"/>
    <row r="8887" customFormat="1" x14ac:dyDescent="0.15"/>
    <row r="8888" customFormat="1" x14ac:dyDescent="0.15"/>
    <row r="8889" customFormat="1" x14ac:dyDescent="0.15"/>
    <row r="8890" customFormat="1" x14ac:dyDescent="0.15"/>
    <row r="8891" customFormat="1" x14ac:dyDescent="0.15"/>
    <row r="8892" customFormat="1" x14ac:dyDescent="0.15"/>
    <row r="8893" customFormat="1" x14ac:dyDescent="0.15"/>
    <row r="8894" customFormat="1" x14ac:dyDescent="0.15"/>
    <row r="8895" customFormat="1" x14ac:dyDescent="0.15"/>
    <row r="8896" customFormat="1" x14ac:dyDescent="0.15"/>
    <row r="8897" customFormat="1" x14ac:dyDescent="0.15"/>
    <row r="8898" customFormat="1" x14ac:dyDescent="0.15"/>
    <row r="8899" customFormat="1" x14ac:dyDescent="0.15"/>
    <row r="8900" customFormat="1" x14ac:dyDescent="0.15"/>
    <row r="8901" customFormat="1" x14ac:dyDescent="0.15"/>
    <row r="8902" customFormat="1" x14ac:dyDescent="0.15"/>
    <row r="8903" customFormat="1" x14ac:dyDescent="0.15"/>
    <row r="8904" customFormat="1" x14ac:dyDescent="0.15"/>
    <row r="8905" customFormat="1" x14ac:dyDescent="0.15"/>
    <row r="8906" customFormat="1" x14ac:dyDescent="0.15"/>
    <row r="8907" customFormat="1" x14ac:dyDescent="0.15"/>
    <row r="8908" customFormat="1" x14ac:dyDescent="0.15"/>
    <row r="8909" customFormat="1" x14ac:dyDescent="0.15"/>
    <row r="8910" customFormat="1" x14ac:dyDescent="0.15"/>
    <row r="8911" customFormat="1" x14ac:dyDescent="0.15"/>
    <row r="8912" customFormat="1" x14ac:dyDescent="0.15"/>
    <row r="8913" customFormat="1" x14ac:dyDescent="0.15"/>
    <row r="8914" customFormat="1" x14ac:dyDescent="0.15"/>
    <row r="8915" customFormat="1" x14ac:dyDescent="0.15"/>
    <row r="8916" customFormat="1" x14ac:dyDescent="0.15"/>
    <row r="8917" customFormat="1" x14ac:dyDescent="0.15"/>
    <row r="8918" customFormat="1" x14ac:dyDescent="0.15"/>
    <row r="8919" customFormat="1" x14ac:dyDescent="0.15"/>
    <row r="8920" customFormat="1" x14ac:dyDescent="0.15"/>
    <row r="8921" customFormat="1" x14ac:dyDescent="0.15"/>
    <row r="8922" customFormat="1" x14ac:dyDescent="0.15"/>
    <row r="8923" customFormat="1" x14ac:dyDescent="0.15"/>
    <row r="8924" customFormat="1" x14ac:dyDescent="0.15"/>
    <row r="8925" customFormat="1" x14ac:dyDescent="0.15"/>
    <row r="8926" customFormat="1" x14ac:dyDescent="0.15"/>
    <row r="8927" customFormat="1" x14ac:dyDescent="0.15"/>
    <row r="8928" customFormat="1" x14ac:dyDescent="0.15"/>
    <row r="8929" customFormat="1" x14ac:dyDescent="0.15"/>
    <row r="8930" customFormat="1" x14ac:dyDescent="0.15"/>
    <row r="8931" customFormat="1" x14ac:dyDescent="0.15"/>
    <row r="8932" customFormat="1" x14ac:dyDescent="0.15"/>
    <row r="8933" customFormat="1" x14ac:dyDescent="0.15"/>
    <row r="8934" customFormat="1" x14ac:dyDescent="0.15"/>
    <row r="8935" customFormat="1" x14ac:dyDescent="0.15"/>
    <row r="8936" customFormat="1" x14ac:dyDescent="0.15"/>
    <row r="8937" customFormat="1" x14ac:dyDescent="0.15"/>
    <row r="8938" customFormat="1" x14ac:dyDescent="0.15"/>
    <row r="8939" customFormat="1" x14ac:dyDescent="0.15"/>
    <row r="8940" customFormat="1" x14ac:dyDescent="0.15"/>
    <row r="8941" customFormat="1" x14ac:dyDescent="0.15"/>
    <row r="8942" customFormat="1" x14ac:dyDescent="0.15"/>
    <row r="8943" customFormat="1" x14ac:dyDescent="0.15"/>
    <row r="8944" customFormat="1" x14ac:dyDescent="0.15"/>
    <row r="8945" customFormat="1" x14ac:dyDescent="0.15"/>
    <row r="8946" customFormat="1" x14ac:dyDescent="0.15"/>
    <row r="8947" customFormat="1" x14ac:dyDescent="0.15"/>
    <row r="8948" customFormat="1" x14ac:dyDescent="0.15"/>
    <row r="8949" customFormat="1" x14ac:dyDescent="0.15"/>
    <row r="8950" customFormat="1" x14ac:dyDescent="0.15"/>
    <row r="8951" customFormat="1" x14ac:dyDescent="0.15"/>
    <row r="8952" customFormat="1" x14ac:dyDescent="0.15"/>
    <row r="8953" customFormat="1" x14ac:dyDescent="0.15"/>
    <row r="8954" customFormat="1" x14ac:dyDescent="0.15"/>
    <row r="8955" customFormat="1" x14ac:dyDescent="0.15"/>
    <row r="8956" customFormat="1" x14ac:dyDescent="0.15"/>
    <row r="8957" customFormat="1" x14ac:dyDescent="0.15"/>
    <row r="8958" customFormat="1" x14ac:dyDescent="0.15"/>
    <row r="8959" customFormat="1" x14ac:dyDescent="0.15"/>
    <row r="8960" customFormat="1" x14ac:dyDescent="0.15"/>
    <row r="8961" customFormat="1" x14ac:dyDescent="0.15"/>
    <row r="8962" customFormat="1" x14ac:dyDescent="0.15"/>
    <row r="8963" customFormat="1" x14ac:dyDescent="0.15"/>
    <row r="8964" customFormat="1" x14ac:dyDescent="0.15"/>
    <row r="8965" customFormat="1" x14ac:dyDescent="0.15"/>
    <row r="8966" customFormat="1" x14ac:dyDescent="0.15"/>
    <row r="8967" customFormat="1" x14ac:dyDescent="0.15"/>
    <row r="8968" customFormat="1" x14ac:dyDescent="0.15"/>
    <row r="8969" customFormat="1" x14ac:dyDescent="0.15"/>
    <row r="8970" customFormat="1" x14ac:dyDescent="0.15"/>
    <row r="8971" customFormat="1" x14ac:dyDescent="0.15"/>
    <row r="8972" customFormat="1" x14ac:dyDescent="0.15"/>
    <row r="8973" customFormat="1" x14ac:dyDescent="0.15"/>
    <row r="8974" customFormat="1" x14ac:dyDescent="0.15"/>
    <row r="8975" customFormat="1" x14ac:dyDescent="0.15"/>
    <row r="8976" customFormat="1" x14ac:dyDescent="0.15"/>
    <row r="8977" customFormat="1" x14ac:dyDescent="0.15"/>
    <row r="8978" customFormat="1" x14ac:dyDescent="0.15"/>
    <row r="8979" customFormat="1" x14ac:dyDescent="0.15"/>
    <row r="8980" customFormat="1" x14ac:dyDescent="0.15"/>
    <row r="8981" customFormat="1" x14ac:dyDescent="0.15"/>
    <row r="8982" customFormat="1" x14ac:dyDescent="0.15"/>
    <row r="8983" customFormat="1" x14ac:dyDescent="0.15"/>
    <row r="8984" customFormat="1" x14ac:dyDescent="0.15"/>
    <row r="8985" customFormat="1" x14ac:dyDescent="0.15"/>
    <row r="8986" customFormat="1" x14ac:dyDescent="0.15"/>
    <row r="8987" customFormat="1" x14ac:dyDescent="0.15"/>
    <row r="8988" customFormat="1" x14ac:dyDescent="0.15"/>
    <row r="8989" customFormat="1" x14ac:dyDescent="0.15"/>
    <row r="8990" customFormat="1" x14ac:dyDescent="0.15"/>
    <row r="8991" customFormat="1" x14ac:dyDescent="0.15"/>
    <row r="8992" customFormat="1" x14ac:dyDescent="0.15"/>
    <row r="8993" customFormat="1" x14ac:dyDescent="0.15"/>
    <row r="8994" customFormat="1" x14ac:dyDescent="0.15"/>
    <row r="8995" customFormat="1" x14ac:dyDescent="0.15"/>
    <row r="8996" customFormat="1" x14ac:dyDescent="0.15"/>
    <row r="8997" customFormat="1" x14ac:dyDescent="0.15"/>
    <row r="8998" customFormat="1" x14ac:dyDescent="0.15"/>
    <row r="8999" customFormat="1" x14ac:dyDescent="0.15"/>
    <row r="9000" customFormat="1" x14ac:dyDescent="0.15"/>
    <row r="9001" customFormat="1" x14ac:dyDescent="0.15"/>
    <row r="9002" customFormat="1" x14ac:dyDescent="0.15"/>
    <row r="9003" customFormat="1" x14ac:dyDescent="0.15"/>
    <row r="9004" customFormat="1" x14ac:dyDescent="0.15"/>
    <row r="9005" customFormat="1" x14ac:dyDescent="0.15"/>
    <row r="9006" customFormat="1" x14ac:dyDescent="0.15"/>
    <row r="9007" customFormat="1" x14ac:dyDescent="0.15"/>
    <row r="9008" customFormat="1" x14ac:dyDescent="0.15"/>
    <row r="9009" customFormat="1" x14ac:dyDescent="0.15"/>
    <row r="9010" customFormat="1" x14ac:dyDescent="0.15"/>
    <row r="9011" customFormat="1" x14ac:dyDescent="0.15"/>
    <row r="9012" customFormat="1" x14ac:dyDescent="0.15"/>
    <row r="9013" customFormat="1" x14ac:dyDescent="0.15"/>
    <row r="9014" customFormat="1" x14ac:dyDescent="0.15"/>
    <row r="9015" customFormat="1" x14ac:dyDescent="0.15"/>
    <row r="9016" customFormat="1" x14ac:dyDescent="0.15"/>
    <row r="9017" customFormat="1" x14ac:dyDescent="0.15"/>
    <row r="9018" customFormat="1" x14ac:dyDescent="0.15"/>
    <row r="9019" customFormat="1" x14ac:dyDescent="0.15"/>
    <row r="9020" customFormat="1" x14ac:dyDescent="0.15"/>
    <row r="9021" customFormat="1" x14ac:dyDescent="0.15"/>
    <row r="9022" customFormat="1" x14ac:dyDescent="0.15"/>
    <row r="9023" customFormat="1" x14ac:dyDescent="0.15"/>
    <row r="9024" customFormat="1" x14ac:dyDescent="0.15"/>
    <row r="9025" customFormat="1" x14ac:dyDescent="0.15"/>
    <row r="9026" customFormat="1" x14ac:dyDescent="0.15"/>
    <row r="9027" customFormat="1" x14ac:dyDescent="0.15"/>
    <row r="9028" customFormat="1" x14ac:dyDescent="0.15"/>
    <row r="9029" customFormat="1" x14ac:dyDescent="0.15"/>
    <row r="9030" customFormat="1" x14ac:dyDescent="0.15"/>
    <row r="9031" customFormat="1" x14ac:dyDescent="0.15"/>
    <row r="9032" customFormat="1" x14ac:dyDescent="0.15"/>
    <row r="9033" customFormat="1" x14ac:dyDescent="0.15"/>
    <row r="9034" customFormat="1" x14ac:dyDescent="0.15"/>
    <row r="9035" customFormat="1" x14ac:dyDescent="0.15"/>
    <row r="9036" customFormat="1" x14ac:dyDescent="0.15"/>
    <row r="9037" customFormat="1" x14ac:dyDescent="0.15"/>
    <row r="9038" customFormat="1" x14ac:dyDescent="0.15"/>
    <row r="9039" customFormat="1" x14ac:dyDescent="0.15"/>
    <row r="9040" customFormat="1" x14ac:dyDescent="0.15"/>
    <row r="9041" customFormat="1" x14ac:dyDescent="0.15"/>
    <row r="9042" customFormat="1" x14ac:dyDescent="0.15"/>
    <row r="9043" customFormat="1" x14ac:dyDescent="0.15"/>
    <row r="9044" customFormat="1" x14ac:dyDescent="0.15"/>
    <row r="9045" customFormat="1" x14ac:dyDescent="0.15"/>
    <row r="9046" customFormat="1" x14ac:dyDescent="0.15"/>
    <row r="9047" customFormat="1" x14ac:dyDescent="0.15"/>
    <row r="9048" customFormat="1" x14ac:dyDescent="0.15"/>
    <row r="9049" customFormat="1" x14ac:dyDescent="0.15"/>
    <row r="9050" customFormat="1" x14ac:dyDescent="0.15"/>
    <row r="9051" customFormat="1" x14ac:dyDescent="0.15"/>
    <row r="9052" customFormat="1" x14ac:dyDescent="0.15"/>
    <row r="9053" customFormat="1" x14ac:dyDescent="0.15"/>
    <row r="9054" customFormat="1" x14ac:dyDescent="0.15"/>
    <row r="9055" customFormat="1" x14ac:dyDescent="0.15"/>
    <row r="9056" customFormat="1" x14ac:dyDescent="0.15"/>
    <row r="9057" customFormat="1" x14ac:dyDescent="0.15"/>
    <row r="9058" customFormat="1" x14ac:dyDescent="0.15"/>
    <row r="9059" customFormat="1" x14ac:dyDescent="0.15"/>
    <row r="9060" customFormat="1" x14ac:dyDescent="0.15"/>
    <row r="9061" customFormat="1" x14ac:dyDescent="0.15"/>
    <row r="9062" customFormat="1" x14ac:dyDescent="0.15"/>
    <row r="9063" customFormat="1" x14ac:dyDescent="0.15"/>
    <row r="9064" customFormat="1" x14ac:dyDescent="0.15"/>
    <row r="9065" customFormat="1" x14ac:dyDescent="0.15"/>
    <row r="9066" customFormat="1" x14ac:dyDescent="0.15"/>
    <row r="9067" customFormat="1" x14ac:dyDescent="0.15"/>
    <row r="9068" customFormat="1" x14ac:dyDescent="0.15"/>
    <row r="9069" customFormat="1" x14ac:dyDescent="0.15"/>
    <row r="9070" customFormat="1" x14ac:dyDescent="0.15"/>
    <row r="9071" customFormat="1" x14ac:dyDescent="0.15"/>
    <row r="9072" customFormat="1" x14ac:dyDescent="0.15"/>
    <row r="9073" customFormat="1" x14ac:dyDescent="0.15"/>
    <row r="9074" customFormat="1" x14ac:dyDescent="0.15"/>
    <row r="9075" customFormat="1" x14ac:dyDescent="0.15"/>
    <row r="9076" customFormat="1" x14ac:dyDescent="0.15"/>
    <row r="9077" customFormat="1" x14ac:dyDescent="0.15"/>
    <row r="9078" customFormat="1" x14ac:dyDescent="0.15"/>
    <row r="9079" customFormat="1" x14ac:dyDescent="0.15"/>
    <row r="9080" customFormat="1" x14ac:dyDescent="0.15"/>
    <row r="9081" customFormat="1" x14ac:dyDescent="0.15"/>
    <row r="9082" customFormat="1" x14ac:dyDescent="0.15"/>
    <row r="9083" customFormat="1" x14ac:dyDescent="0.15"/>
    <row r="9084" customFormat="1" x14ac:dyDescent="0.15"/>
    <row r="9085" customFormat="1" x14ac:dyDescent="0.15"/>
    <row r="9086" customFormat="1" x14ac:dyDescent="0.15"/>
    <row r="9087" customFormat="1" x14ac:dyDescent="0.15"/>
    <row r="9088" customFormat="1" x14ac:dyDescent="0.15"/>
    <row r="9089" customFormat="1" x14ac:dyDescent="0.15"/>
    <row r="9090" customFormat="1" x14ac:dyDescent="0.15"/>
    <row r="9091" customFormat="1" x14ac:dyDescent="0.15"/>
    <row r="9092" customFormat="1" x14ac:dyDescent="0.15"/>
    <row r="9093" customFormat="1" x14ac:dyDescent="0.15"/>
    <row r="9094" customFormat="1" x14ac:dyDescent="0.15"/>
    <row r="9095" customFormat="1" x14ac:dyDescent="0.15"/>
    <row r="9096" customFormat="1" x14ac:dyDescent="0.15"/>
    <row r="9097" customFormat="1" x14ac:dyDescent="0.15"/>
    <row r="9098" customFormat="1" x14ac:dyDescent="0.15"/>
    <row r="9099" customFormat="1" x14ac:dyDescent="0.15"/>
    <row r="9100" customFormat="1" x14ac:dyDescent="0.15"/>
    <row r="9101" customFormat="1" x14ac:dyDescent="0.15"/>
    <row r="9102" customFormat="1" x14ac:dyDescent="0.15"/>
    <row r="9103" customFormat="1" x14ac:dyDescent="0.15"/>
    <row r="9104" customFormat="1" x14ac:dyDescent="0.15"/>
    <row r="9105" customFormat="1" x14ac:dyDescent="0.15"/>
    <row r="9106" customFormat="1" x14ac:dyDescent="0.15"/>
    <row r="9107" customFormat="1" x14ac:dyDescent="0.15"/>
    <row r="9108" customFormat="1" x14ac:dyDescent="0.15"/>
    <row r="9109" customFormat="1" x14ac:dyDescent="0.15"/>
    <row r="9110" customFormat="1" x14ac:dyDescent="0.15"/>
    <row r="9111" customFormat="1" x14ac:dyDescent="0.15"/>
    <row r="9112" customFormat="1" x14ac:dyDescent="0.15"/>
    <row r="9113" customFormat="1" x14ac:dyDescent="0.15"/>
    <row r="9114" customFormat="1" x14ac:dyDescent="0.15"/>
    <row r="9115" customFormat="1" x14ac:dyDescent="0.15"/>
    <row r="9116" customFormat="1" x14ac:dyDescent="0.15"/>
    <row r="9117" customFormat="1" x14ac:dyDescent="0.15"/>
    <row r="9118" customFormat="1" x14ac:dyDescent="0.15"/>
    <row r="9119" customFormat="1" x14ac:dyDescent="0.15"/>
    <row r="9120" customFormat="1" x14ac:dyDescent="0.15"/>
    <row r="9121" customFormat="1" x14ac:dyDescent="0.15"/>
    <row r="9122" customFormat="1" x14ac:dyDescent="0.15"/>
    <row r="9123" customFormat="1" x14ac:dyDescent="0.15"/>
    <row r="9124" customFormat="1" x14ac:dyDescent="0.15"/>
    <row r="9125" customFormat="1" x14ac:dyDescent="0.15"/>
    <row r="9126" customFormat="1" x14ac:dyDescent="0.15"/>
    <row r="9127" customFormat="1" x14ac:dyDescent="0.15"/>
    <row r="9128" customFormat="1" x14ac:dyDescent="0.15"/>
    <row r="9129" customFormat="1" x14ac:dyDescent="0.15"/>
    <row r="9130" customFormat="1" x14ac:dyDescent="0.15"/>
    <row r="9131" customFormat="1" x14ac:dyDescent="0.15"/>
    <row r="9132" customFormat="1" x14ac:dyDescent="0.15"/>
    <row r="9133" customFormat="1" x14ac:dyDescent="0.15"/>
    <row r="9134" customFormat="1" x14ac:dyDescent="0.15"/>
    <row r="9135" customFormat="1" x14ac:dyDescent="0.15"/>
    <row r="9136" customFormat="1" x14ac:dyDescent="0.15"/>
    <row r="9137" customFormat="1" x14ac:dyDescent="0.15"/>
    <row r="9138" customFormat="1" x14ac:dyDescent="0.15"/>
    <row r="9139" customFormat="1" x14ac:dyDescent="0.15"/>
    <row r="9140" customFormat="1" x14ac:dyDescent="0.15"/>
    <row r="9141" customFormat="1" x14ac:dyDescent="0.15"/>
    <row r="9142" customFormat="1" x14ac:dyDescent="0.15"/>
    <row r="9143" customFormat="1" x14ac:dyDescent="0.15"/>
    <row r="9144" customFormat="1" x14ac:dyDescent="0.15"/>
    <row r="9145" customFormat="1" x14ac:dyDescent="0.15"/>
    <row r="9146" customFormat="1" x14ac:dyDescent="0.15"/>
    <row r="9147" customFormat="1" x14ac:dyDescent="0.15"/>
    <row r="9148" customFormat="1" x14ac:dyDescent="0.15"/>
    <row r="9149" customFormat="1" x14ac:dyDescent="0.15"/>
    <row r="9150" customFormat="1" x14ac:dyDescent="0.15"/>
    <row r="9151" customFormat="1" x14ac:dyDescent="0.15"/>
    <row r="9152" customFormat="1" x14ac:dyDescent="0.15"/>
    <row r="9153" customFormat="1" x14ac:dyDescent="0.15"/>
    <row r="9154" customFormat="1" x14ac:dyDescent="0.15"/>
    <row r="9155" customFormat="1" x14ac:dyDescent="0.15"/>
    <row r="9156" customFormat="1" x14ac:dyDescent="0.15"/>
    <row r="9157" customFormat="1" x14ac:dyDescent="0.15"/>
    <row r="9158" customFormat="1" x14ac:dyDescent="0.15"/>
    <row r="9159" customFormat="1" x14ac:dyDescent="0.15"/>
    <row r="9160" customFormat="1" x14ac:dyDescent="0.15"/>
    <row r="9161" customFormat="1" x14ac:dyDescent="0.15"/>
    <row r="9162" customFormat="1" x14ac:dyDescent="0.15"/>
    <row r="9163" customFormat="1" x14ac:dyDescent="0.15"/>
    <row r="9164" customFormat="1" x14ac:dyDescent="0.15"/>
    <row r="9165" customFormat="1" x14ac:dyDescent="0.15"/>
    <row r="9166" customFormat="1" x14ac:dyDescent="0.15"/>
    <row r="9167" customFormat="1" x14ac:dyDescent="0.15"/>
    <row r="9168" customFormat="1" x14ac:dyDescent="0.15"/>
    <row r="9169" customFormat="1" x14ac:dyDescent="0.15"/>
    <row r="9170" customFormat="1" x14ac:dyDescent="0.15"/>
    <row r="9171" customFormat="1" x14ac:dyDescent="0.15"/>
    <row r="9172" customFormat="1" x14ac:dyDescent="0.15"/>
    <row r="9173" customFormat="1" x14ac:dyDescent="0.15"/>
    <row r="9174" customFormat="1" x14ac:dyDescent="0.15"/>
    <row r="9175" customFormat="1" x14ac:dyDescent="0.15"/>
    <row r="9176" customFormat="1" x14ac:dyDescent="0.15"/>
    <row r="9177" customFormat="1" x14ac:dyDescent="0.15"/>
    <row r="9178" customFormat="1" x14ac:dyDescent="0.15"/>
    <row r="9179" customFormat="1" x14ac:dyDescent="0.15"/>
    <row r="9180" customFormat="1" x14ac:dyDescent="0.15"/>
    <row r="9181" customFormat="1" x14ac:dyDescent="0.15"/>
    <row r="9182" customFormat="1" x14ac:dyDescent="0.15"/>
    <row r="9183" customFormat="1" x14ac:dyDescent="0.15"/>
    <row r="9184" customFormat="1" x14ac:dyDescent="0.15"/>
    <row r="9185" customFormat="1" x14ac:dyDescent="0.15"/>
    <row r="9186" customFormat="1" x14ac:dyDescent="0.15"/>
    <row r="9187" customFormat="1" x14ac:dyDescent="0.15"/>
    <row r="9188" customFormat="1" x14ac:dyDescent="0.15"/>
    <row r="9189" customFormat="1" x14ac:dyDescent="0.15"/>
    <row r="9190" customFormat="1" x14ac:dyDescent="0.15"/>
    <row r="9191" customFormat="1" x14ac:dyDescent="0.15"/>
    <row r="9192" customFormat="1" x14ac:dyDescent="0.15"/>
    <row r="9193" customFormat="1" x14ac:dyDescent="0.15"/>
    <row r="9194" customFormat="1" x14ac:dyDescent="0.15"/>
    <row r="9195" customFormat="1" x14ac:dyDescent="0.15"/>
    <row r="9196" customFormat="1" x14ac:dyDescent="0.15"/>
    <row r="9197" customFormat="1" x14ac:dyDescent="0.15"/>
    <row r="9198" customFormat="1" x14ac:dyDescent="0.15"/>
    <row r="9199" customFormat="1" x14ac:dyDescent="0.15"/>
    <row r="9200" customFormat="1" x14ac:dyDescent="0.15"/>
    <row r="9201" customFormat="1" x14ac:dyDescent="0.15"/>
    <row r="9202" customFormat="1" x14ac:dyDescent="0.15"/>
    <row r="9203" customFormat="1" x14ac:dyDescent="0.15"/>
    <row r="9204" customFormat="1" x14ac:dyDescent="0.15"/>
    <row r="9205" customFormat="1" x14ac:dyDescent="0.15"/>
    <row r="9206" customFormat="1" x14ac:dyDescent="0.15"/>
    <row r="9207" customFormat="1" x14ac:dyDescent="0.15"/>
    <row r="9208" customFormat="1" x14ac:dyDescent="0.15"/>
    <row r="9209" customFormat="1" x14ac:dyDescent="0.15"/>
    <row r="9210" customFormat="1" x14ac:dyDescent="0.15"/>
    <row r="9211" customFormat="1" x14ac:dyDescent="0.15"/>
    <row r="9212" customFormat="1" x14ac:dyDescent="0.15"/>
    <row r="9213" customFormat="1" x14ac:dyDescent="0.15"/>
    <row r="9214" customFormat="1" x14ac:dyDescent="0.15"/>
    <row r="9215" customFormat="1" x14ac:dyDescent="0.15"/>
    <row r="9216" customFormat="1" x14ac:dyDescent="0.15"/>
    <row r="9217" customFormat="1" x14ac:dyDescent="0.15"/>
    <row r="9218" customFormat="1" x14ac:dyDescent="0.15"/>
    <row r="9219" customFormat="1" x14ac:dyDescent="0.15"/>
    <row r="9220" customFormat="1" x14ac:dyDescent="0.15"/>
    <row r="9221" customFormat="1" x14ac:dyDescent="0.15"/>
    <row r="9222" customFormat="1" x14ac:dyDescent="0.15"/>
    <row r="9223" customFormat="1" x14ac:dyDescent="0.15"/>
    <row r="9224" customFormat="1" x14ac:dyDescent="0.15"/>
    <row r="9225" customFormat="1" x14ac:dyDescent="0.15"/>
    <row r="9226" customFormat="1" x14ac:dyDescent="0.15"/>
    <row r="9227" customFormat="1" x14ac:dyDescent="0.15"/>
    <row r="9228" customFormat="1" x14ac:dyDescent="0.15"/>
    <row r="9229" customFormat="1" x14ac:dyDescent="0.15"/>
    <row r="9230" customFormat="1" x14ac:dyDescent="0.15"/>
    <row r="9231" customFormat="1" x14ac:dyDescent="0.15"/>
    <row r="9232" customFormat="1" x14ac:dyDescent="0.15"/>
    <row r="9233" customFormat="1" x14ac:dyDescent="0.15"/>
    <row r="9234" customFormat="1" x14ac:dyDescent="0.15"/>
    <row r="9235" customFormat="1" x14ac:dyDescent="0.15"/>
    <row r="9236" customFormat="1" x14ac:dyDescent="0.15"/>
    <row r="9237" customFormat="1" x14ac:dyDescent="0.15"/>
    <row r="9238" customFormat="1" x14ac:dyDescent="0.15"/>
    <row r="9239" customFormat="1" x14ac:dyDescent="0.15"/>
    <row r="9240" customFormat="1" x14ac:dyDescent="0.15"/>
    <row r="9241" customFormat="1" x14ac:dyDescent="0.15"/>
    <row r="9242" customFormat="1" x14ac:dyDescent="0.15"/>
    <row r="9243" customFormat="1" x14ac:dyDescent="0.15"/>
    <row r="9244" customFormat="1" x14ac:dyDescent="0.15"/>
    <row r="9245" customFormat="1" x14ac:dyDescent="0.15"/>
    <row r="9246" customFormat="1" x14ac:dyDescent="0.15"/>
    <row r="9247" customFormat="1" x14ac:dyDescent="0.15"/>
    <row r="9248" customFormat="1" x14ac:dyDescent="0.15"/>
    <row r="9249" customFormat="1" x14ac:dyDescent="0.15"/>
    <row r="9250" customFormat="1" x14ac:dyDescent="0.15"/>
    <row r="9251" customFormat="1" x14ac:dyDescent="0.15"/>
    <row r="9252" customFormat="1" x14ac:dyDescent="0.15"/>
    <row r="9253" customFormat="1" x14ac:dyDescent="0.15"/>
    <row r="9254" customFormat="1" x14ac:dyDescent="0.15"/>
    <row r="9255" customFormat="1" x14ac:dyDescent="0.15"/>
    <row r="9256" customFormat="1" x14ac:dyDescent="0.15"/>
    <row r="9257" customFormat="1" x14ac:dyDescent="0.15"/>
    <row r="9258" customFormat="1" x14ac:dyDescent="0.15"/>
    <row r="9259" customFormat="1" x14ac:dyDescent="0.15"/>
    <row r="9260" customFormat="1" x14ac:dyDescent="0.15"/>
    <row r="9261" customFormat="1" x14ac:dyDescent="0.15"/>
    <row r="9262" customFormat="1" x14ac:dyDescent="0.15"/>
    <row r="9263" customFormat="1" x14ac:dyDescent="0.15"/>
    <row r="9264" customFormat="1" x14ac:dyDescent="0.15"/>
    <row r="9265" customFormat="1" x14ac:dyDescent="0.15"/>
    <row r="9266" customFormat="1" x14ac:dyDescent="0.15"/>
    <row r="9267" customFormat="1" x14ac:dyDescent="0.15"/>
    <row r="9268" customFormat="1" x14ac:dyDescent="0.15"/>
    <row r="9269" customFormat="1" x14ac:dyDescent="0.15"/>
    <row r="9270" customFormat="1" x14ac:dyDescent="0.15"/>
    <row r="9271" customFormat="1" x14ac:dyDescent="0.15"/>
    <row r="9272" customFormat="1" x14ac:dyDescent="0.15"/>
    <row r="9273" customFormat="1" x14ac:dyDescent="0.15"/>
    <row r="9274" customFormat="1" x14ac:dyDescent="0.15"/>
    <row r="9275" customFormat="1" x14ac:dyDescent="0.15"/>
    <row r="9276" customFormat="1" x14ac:dyDescent="0.15"/>
    <row r="9277" customFormat="1" x14ac:dyDescent="0.15"/>
    <row r="9278" customFormat="1" x14ac:dyDescent="0.15"/>
    <row r="9279" customFormat="1" x14ac:dyDescent="0.15"/>
    <row r="9280" customFormat="1" x14ac:dyDescent="0.15"/>
    <row r="9281" customFormat="1" x14ac:dyDescent="0.15"/>
    <row r="9282" customFormat="1" x14ac:dyDescent="0.15"/>
    <row r="9283" customFormat="1" x14ac:dyDescent="0.15"/>
    <row r="9284" customFormat="1" x14ac:dyDescent="0.15"/>
    <row r="9285" customFormat="1" x14ac:dyDescent="0.15"/>
    <row r="9286" customFormat="1" x14ac:dyDescent="0.15"/>
    <row r="9287" customFormat="1" x14ac:dyDescent="0.15"/>
    <row r="9288" customFormat="1" x14ac:dyDescent="0.15"/>
    <row r="9289" customFormat="1" x14ac:dyDescent="0.15"/>
    <row r="9290" customFormat="1" x14ac:dyDescent="0.15"/>
    <row r="9291" customFormat="1" x14ac:dyDescent="0.15"/>
    <row r="9292" customFormat="1" x14ac:dyDescent="0.15"/>
    <row r="9293" customFormat="1" x14ac:dyDescent="0.15"/>
    <row r="9294" customFormat="1" x14ac:dyDescent="0.15"/>
    <row r="9295" customFormat="1" x14ac:dyDescent="0.15"/>
    <row r="9296" customFormat="1" x14ac:dyDescent="0.15"/>
    <row r="9297" customFormat="1" x14ac:dyDescent="0.15"/>
    <row r="9298" customFormat="1" x14ac:dyDescent="0.15"/>
    <row r="9299" customFormat="1" x14ac:dyDescent="0.15"/>
    <row r="9300" customFormat="1" x14ac:dyDescent="0.15"/>
    <row r="9301" customFormat="1" x14ac:dyDescent="0.15"/>
    <row r="9302" customFormat="1" x14ac:dyDescent="0.15"/>
    <row r="9303" customFormat="1" x14ac:dyDescent="0.15"/>
    <row r="9304" customFormat="1" x14ac:dyDescent="0.15"/>
    <row r="9305" customFormat="1" x14ac:dyDescent="0.15"/>
    <row r="9306" customFormat="1" x14ac:dyDescent="0.15"/>
    <row r="9307" customFormat="1" x14ac:dyDescent="0.15"/>
    <row r="9308" customFormat="1" x14ac:dyDescent="0.15"/>
    <row r="9309" customFormat="1" x14ac:dyDescent="0.15"/>
    <row r="9310" customFormat="1" x14ac:dyDescent="0.15"/>
    <row r="9311" customFormat="1" x14ac:dyDescent="0.15"/>
    <row r="9312" customFormat="1" x14ac:dyDescent="0.15"/>
    <row r="9313" customFormat="1" x14ac:dyDescent="0.15"/>
    <row r="9314" customFormat="1" x14ac:dyDescent="0.15"/>
    <row r="9315" customFormat="1" x14ac:dyDescent="0.15"/>
    <row r="9316" customFormat="1" x14ac:dyDescent="0.15"/>
    <row r="9317" customFormat="1" x14ac:dyDescent="0.15"/>
    <row r="9318" customFormat="1" x14ac:dyDescent="0.15"/>
    <row r="9319" customFormat="1" x14ac:dyDescent="0.15"/>
    <row r="9320" customFormat="1" x14ac:dyDescent="0.15"/>
    <row r="9321" customFormat="1" x14ac:dyDescent="0.15"/>
    <row r="9322" customFormat="1" x14ac:dyDescent="0.15"/>
    <row r="9323" customFormat="1" x14ac:dyDescent="0.15"/>
    <row r="9324" customFormat="1" x14ac:dyDescent="0.15"/>
    <row r="9325" customFormat="1" x14ac:dyDescent="0.15"/>
    <row r="9326" customFormat="1" x14ac:dyDescent="0.15"/>
    <row r="9327" customFormat="1" x14ac:dyDescent="0.15"/>
    <row r="9328" customFormat="1" x14ac:dyDescent="0.15"/>
    <row r="9329" customFormat="1" x14ac:dyDescent="0.15"/>
    <row r="9330" customFormat="1" x14ac:dyDescent="0.15"/>
    <row r="9331" customFormat="1" x14ac:dyDescent="0.15"/>
    <row r="9332" customFormat="1" x14ac:dyDescent="0.15"/>
    <row r="9333" customFormat="1" x14ac:dyDescent="0.15"/>
    <row r="9334" customFormat="1" x14ac:dyDescent="0.15"/>
    <row r="9335" customFormat="1" x14ac:dyDescent="0.15"/>
    <row r="9336" customFormat="1" x14ac:dyDescent="0.15"/>
    <row r="9337" customFormat="1" x14ac:dyDescent="0.15"/>
    <row r="9338" customFormat="1" x14ac:dyDescent="0.15"/>
    <row r="9339" customFormat="1" x14ac:dyDescent="0.15"/>
    <row r="9340" customFormat="1" x14ac:dyDescent="0.15"/>
    <row r="9341" customFormat="1" x14ac:dyDescent="0.15"/>
    <row r="9342" customFormat="1" x14ac:dyDescent="0.15"/>
    <row r="9343" customFormat="1" x14ac:dyDescent="0.15"/>
    <row r="9344" customFormat="1" x14ac:dyDescent="0.15"/>
    <row r="9345" customFormat="1" x14ac:dyDescent="0.15"/>
    <row r="9346" customFormat="1" x14ac:dyDescent="0.15"/>
    <row r="9347" customFormat="1" x14ac:dyDescent="0.15"/>
    <row r="9348" customFormat="1" x14ac:dyDescent="0.15"/>
    <row r="9349" customFormat="1" x14ac:dyDescent="0.15"/>
    <row r="9350" customFormat="1" x14ac:dyDescent="0.15"/>
    <row r="9351" customFormat="1" x14ac:dyDescent="0.15"/>
    <row r="9352" customFormat="1" x14ac:dyDescent="0.15"/>
    <row r="9353" customFormat="1" x14ac:dyDescent="0.15"/>
    <row r="9354" customFormat="1" x14ac:dyDescent="0.15"/>
    <row r="9355" customFormat="1" x14ac:dyDescent="0.15"/>
    <row r="9356" customFormat="1" x14ac:dyDescent="0.15"/>
    <row r="9357" customFormat="1" x14ac:dyDescent="0.15"/>
    <row r="9358" customFormat="1" x14ac:dyDescent="0.15"/>
    <row r="9359" customFormat="1" x14ac:dyDescent="0.15"/>
    <row r="9360" customFormat="1" x14ac:dyDescent="0.15"/>
    <row r="9361" customFormat="1" x14ac:dyDescent="0.15"/>
    <row r="9362" customFormat="1" x14ac:dyDescent="0.15"/>
    <row r="9363" customFormat="1" x14ac:dyDescent="0.15"/>
    <row r="9364" customFormat="1" x14ac:dyDescent="0.15"/>
    <row r="9365" customFormat="1" x14ac:dyDescent="0.15"/>
    <row r="9366" customFormat="1" x14ac:dyDescent="0.15"/>
    <row r="9367" customFormat="1" x14ac:dyDescent="0.15"/>
    <row r="9368" customFormat="1" x14ac:dyDescent="0.15"/>
    <row r="9369" customFormat="1" x14ac:dyDescent="0.15"/>
    <row r="9370" customFormat="1" x14ac:dyDescent="0.15"/>
    <row r="9371" customFormat="1" x14ac:dyDescent="0.15"/>
    <row r="9372" customFormat="1" x14ac:dyDescent="0.15"/>
    <row r="9373" customFormat="1" x14ac:dyDescent="0.15"/>
    <row r="9374" customFormat="1" x14ac:dyDescent="0.15"/>
    <row r="9375" customFormat="1" x14ac:dyDescent="0.15"/>
    <row r="9376" customFormat="1" x14ac:dyDescent="0.15"/>
    <row r="9377" customFormat="1" x14ac:dyDescent="0.15"/>
    <row r="9378" customFormat="1" x14ac:dyDescent="0.15"/>
    <row r="9379" customFormat="1" x14ac:dyDescent="0.15"/>
    <row r="9380" customFormat="1" x14ac:dyDescent="0.15"/>
    <row r="9381" customFormat="1" x14ac:dyDescent="0.15"/>
    <row r="9382" customFormat="1" x14ac:dyDescent="0.15"/>
    <row r="9383" customFormat="1" x14ac:dyDescent="0.15"/>
    <row r="9384" customFormat="1" x14ac:dyDescent="0.15"/>
    <row r="9385" customFormat="1" x14ac:dyDescent="0.15"/>
    <row r="9386" customFormat="1" x14ac:dyDescent="0.15"/>
    <row r="9387" customFormat="1" x14ac:dyDescent="0.15"/>
    <row r="9388" customFormat="1" x14ac:dyDescent="0.15"/>
    <row r="9389" customFormat="1" x14ac:dyDescent="0.15"/>
    <row r="9390" customFormat="1" x14ac:dyDescent="0.15"/>
    <row r="9391" customFormat="1" x14ac:dyDescent="0.15"/>
    <row r="9392" customFormat="1" x14ac:dyDescent="0.15"/>
    <row r="9393" customFormat="1" x14ac:dyDescent="0.15"/>
    <row r="9394" customFormat="1" x14ac:dyDescent="0.15"/>
    <row r="9395" customFormat="1" x14ac:dyDescent="0.15"/>
    <row r="9396" customFormat="1" x14ac:dyDescent="0.15"/>
    <row r="9397" customFormat="1" x14ac:dyDescent="0.15"/>
    <row r="9398" customFormat="1" x14ac:dyDescent="0.15"/>
    <row r="9399" customFormat="1" x14ac:dyDescent="0.15"/>
    <row r="9400" customFormat="1" x14ac:dyDescent="0.15"/>
    <row r="9401" customFormat="1" x14ac:dyDescent="0.15"/>
    <row r="9402" customFormat="1" x14ac:dyDescent="0.15"/>
    <row r="9403" customFormat="1" x14ac:dyDescent="0.15"/>
    <row r="9404" customFormat="1" x14ac:dyDescent="0.15"/>
    <row r="9405" customFormat="1" x14ac:dyDescent="0.15"/>
    <row r="9406" customFormat="1" x14ac:dyDescent="0.15"/>
    <row r="9407" customFormat="1" x14ac:dyDescent="0.15"/>
    <row r="9408" customFormat="1" x14ac:dyDescent="0.15"/>
    <row r="9409" customFormat="1" x14ac:dyDescent="0.15"/>
    <row r="9410" customFormat="1" x14ac:dyDescent="0.15"/>
    <row r="9411" customFormat="1" x14ac:dyDescent="0.15"/>
    <row r="9412" customFormat="1" x14ac:dyDescent="0.15"/>
    <row r="9413" customFormat="1" x14ac:dyDescent="0.15"/>
    <row r="9414" customFormat="1" x14ac:dyDescent="0.15"/>
    <row r="9415" customFormat="1" x14ac:dyDescent="0.15"/>
    <row r="9416" customFormat="1" x14ac:dyDescent="0.15"/>
    <row r="9417" customFormat="1" x14ac:dyDescent="0.15"/>
    <row r="9418" customFormat="1" x14ac:dyDescent="0.15"/>
    <row r="9419" customFormat="1" x14ac:dyDescent="0.15"/>
    <row r="9420" customFormat="1" x14ac:dyDescent="0.15"/>
    <row r="9421" customFormat="1" x14ac:dyDescent="0.15"/>
    <row r="9422" customFormat="1" x14ac:dyDescent="0.15"/>
    <row r="9423" customFormat="1" x14ac:dyDescent="0.15"/>
    <row r="9424" customFormat="1" x14ac:dyDescent="0.15"/>
    <row r="9425" customFormat="1" x14ac:dyDescent="0.15"/>
    <row r="9426" customFormat="1" x14ac:dyDescent="0.15"/>
    <row r="9427" customFormat="1" x14ac:dyDescent="0.15"/>
    <row r="9428" customFormat="1" x14ac:dyDescent="0.15"/>
    <row r="9429" customFormat="1" x14ac:dyDescent="0.15"/>
    <row r="9430" customFormat="1" x14ac:dyDescent="0.15"/>
    <row r="9431" customFormat="1" x14ac:dyDescent="0.15"/>
    <row r="9432" customFormat="1" x14ac:dyDescent="0.15"/>
    <row r="9433" customFormat="1" x14ac:dyDescent="0.15"/>
    <row r="9434" customFormat="1" x14ac:dyDescent="0.15"/>
    <row r="9435" customFormat="1" x14ac:dyDescent="0.15"/>
    <row r="9436" customFormat="1" x14ac:dyDescent="0.15"/>
    <row r="9437" customFormat="1" x14ac:dyDescent="0.15"/>
    <row r="9438" customFormat="1" x14ac:dyDescent="0.15"/>
    <row r="9439" customFormat="1" x14ac:dyDescent="0.15"/>
    <row r="9440" customFormat="1" x14ac:dyDescent="0.15"/>
    <row r="9441" customFormat="1" x14ac:dyDescent="0.15"/>
    <row r="9442" customFormat="1" x14ac:dyDescent="0.15"/>
    <row r="9443" customFormat="1" x14ac:dyDescent="0.15"/>
    <row r="9444" customFormat="1" x14ac:dyDescent="0.15"/>
    <row r="9445" customFormat="1" x14ac:dyDescent="0.15"/>
    <row r="9446" customFormat="1" x14ac:dyDescent="0.15"/>
    <row r="9447" customFormat="1" x14ac:dyDescent="0.15"/>
    <row r="9448" customFormat="1" x14ac:dyDescent="0.15"/>
    <row r="9449" customFormat="1" x14ac:dyDescent="0.15"/>
    <row r="9450" customFormat="1" x14ac:dyDescent="0.15"/>
    <row r="9451" customFormat="1" x14ac:dyDescent="0.15"/>
    <row r="9452" customFormat="1" x14ac:dyDescent="0.15"/>
    <row r="9453" customFormat="1" x14ac:dyDescent="0.15"/>
    <row r="9454" customFormat="1" x14ac:dyDescent="0.15"/>
    <row r="9455" customFormat="1" x14ac:dyDescent="0.15"/>
    <row r="9456" customFormat="1" x14ac:dyDescent="0.15"/>
    <row r="9457" customFormat="1" x14ac:dyDescent="0.15"/>
    <row r="9458" customFormat="1" x14ac:dyDescent="0.15"/>
    <row r="9459" customFormat="1" x14ac:dyDescent="0.15"/>
    <row r="9460" customFormat="1" x14ac:dyDescent="0.15"/>
    <row r="9461" customFormat="1" x14ac:dyDescent="0.15"/>
    <row r="9462" customFormat="1" x14ac:dyDescent="0.15"/>
    <row r="9463" customFormat="1" x14ac:dyDescent="0.15"/>
    <row r="9464" customFormat="1" x14ac:dyDescent="0.15"/>
    <row r="9465" customFormat="1" x14ac:dyDescent="0.15"/>
    <row r="9466" customFormat="1" x14ac:dyDescent="0.15"/>
    <row r="9467" customFormat="1" x14ac:dyDescent="0.15"/>
    <row r="9468" customFormat="1" x14ac:dyDescent="0.15"/>
    <row r="9469" customFormat="1" x14ac:dyDescent="0.15"/>
    <row r="9470" customFormat="1" x14ac:dyDescent="0.15"/>
    <row r="9471" customFormat="1" x14ac:dyDescent="0.15"/>
    <row r="9472" customFormat="1" x14ac:dyDescent="0.15"/>
    <row r="9473" customFormat="1" x14ac:dyDescent="0.15"/>
    <row r="9474" customFormat="1" x14ac:dyDescent="0.15"/>
    <row r="9475" customFormat="1" x14ac:dyDescent="0.15"/>
    <row r="9476" customFormat="1" x14ac:dyDescent="0.15"/>
    <row r="9477" customFormat="1" x14ac:dyDescent="0.15"/>
    <row r="9478" customFormat="1" x14ac:dyDescent="0.15"/>
    <row r="9479" customFormat="1" x14ac:dyDescent="0.15"/>
    <row r="9480" customFormat="1" x14ac:dyDescent="0.15"/>
    <row r="9481" customFormat="1" x14ac:dyDescent="0.15"/>
    <row r="9482" customFormat="1" x14ac:dyDescent="0.15"/>
    <row r="9483" customFormat="1" x14ac:dyDescent="0.15"/>
    <row r="9484" customFormat="1" x14ac:dyDescent="0.15"/>
    <row r="9485" customFormat="1" x14ac:dyDescent="0.15"/>
    <row r="9486" customFormat="1" x14ac:dyDescent="0.15"/>
    <row r="9487" customFormat="1" x14ac:dyDescent="0.15"/>
    <row r="9488" customFormat="1" x14ac:dyDescent="0.15"/>
    <row r="9489" customFormat="1" x14ac:dyDescent="0.15"/>
    <row r="9490" customFormat="1" x14ac:dyDescent="0.15"/>
    <row r="9491" customFormat="1" x14ac:dyDescent="0.15"/>
    <row r="9492" customFormat="1" x14ac:dyDescent="0.15"/>
    <row r="9493" customFormat="1" x14ac:dyDescent="0.15"/>
    <row r="9494" customFormat="1" x14ac:dyDescent="0.15"/>
    <row r="9495" customFormat="1" x14ac:dyDescent="0.15"/>
    <row r="9496" customFormat="1" x14ac:dyDescent="0.15"/>
    <row r="9497" customFormat="1" x14ac:dyDescent="0.15"/>
    <row r="9498" customFormat="1" x14ac:dyDescent="0.15"/>
    <row r="9499" customFormat="1" x14ac:dyDescent="0.15"/>
    <row r="9500" customFormat="1" x14ac:dyDescent="0.15"/>
    <row r="9501" customFormat="1" x14ac:dyDescent="0.15"/>
    <row r="9502" customFormat="1" x14ac:dyDescent="0.15"/>
    <row r="9503" customFormat="1" x14ac:dyDescent="0.15"/>
    <row r="9504" customFormat="1" x14ac:dyDescent="0.15"/>
    <row r="9505" customFormat="1" x14ac:dyDescent="0.15"/>
    <row r="9506" customFormat="1" x14ac:dyDescent="0.15"/>
    <row r="9507" customFormat="1" x14ac:dyDescent="0.15"/>
    <row r="9508" customFormat="1" x14ac:dyDescent="0.15"/>
    <row r="9509" customFormat="1" x14ac:dyDescent="0.15"/>
    <row r="9510" customFormat="1" x14ac:dyDescent="0.15"/>
    <row r="9511" customFormat="1" x14ac:dyDescent="0.15"/>
    <row r="9512" customFormat="1" x14ac:dyDescent="0.15"/>
    <row r="9513" customFormat="1" x14ac:dyDescent="0.15"/>
    <row r="9514" customFormat="1" x14ac:dyDescent="0.15"/>
    <row r="9515" customFormat="1" x14ac:dyDescent="0.15"/>
    <row r="9516" customFormat="1" x14ac:dyDescent="0.15"/>
    <row r="9517" customFormat="1" x14ac:dyDescent="0.15"/>
    <row r="9518" customFormat="1" x14ac:dyDescent="0.15"/>
    <row r="9519" customFormat="1" x14ac:dyDescent="0.15"/>
    <row r="9520" customFormat="1" x14ac:dyDescent="0.15"/>
    <row r="9521" customFormat="1" x14ac:dyDescent="0.15"/>
    <row r="9522" customFormat="1" x14ac:dyDescent="0.15"/>
    <row r="9523" customFormat="1" x14ac:dyDescent="0.15"/>
    <row r="9524" customFormat="1" x14ac:dyDescent="0.15"/>
    <row r="9525" customFormat="1" x14ac:dyDescent="0.15"/>
    <row r="9526" customFormat="1" x14ac:dyDescent="0.15"/>
    <row r="9527" customFormat="1" x14ac:dyDescent="0.15"/>
    <row r="9528" customFormat="1" x14ac:dyDescent="0.15"/>
    <row r="9529" customFormat="1" x14ac:dyDescent="0.15"/>
    <row r="9530" customFormat="1" x14ac:dyDescent="0.15"/>
    <row r="9531" customFormat="1" x14ac:dyDescent="0.15"/>
    <row r="9532" customFormat="1" x14ac:dyDescent="0.15"/>
    <row r="9533" customFormat="1" x14ac:dyDescent="0.15"/>
    <row r="9534" customFormat="1" x14ac:dyDescent="0.15"/>
    <row r="9535" customFormat="1" x14ac:dyDescent="0.15"/>
    <row r="9536" customFormat="1" x14ac:dyDescent="0.15"/>
    <row r="9537" customFormat="1" x14ac:dyDescent="0.15"/>
    <row r="9538" customFormat="1" x14ac:dyDescent="0.15"/>
    <row r="9539" customFormat="1" x14ac:dyDescent="0.15"/>
    <row r="9540" customFormat="1" x14ac:dyDescent="0.15"/>
    <row r="9541" customFormat="1" x14ac:dyDescent="0.15"/>
    <row r="9542" customFormat="1" x14ac:dyDescent="0.15"/>
    <row r="9543" customFormat="1" x14ac:dyDescent="0.15"/>
    <row r="9544" customFormat="1" x14ac:dyDescent="0.15"/>
    <row r="9545" customFormat="1" x14ac:dyDescent="0.15"/>
    <row r="9546" customFormat="1" x14ac:dyDescent="0.15"/>
    <row r="9547" customFormat="1" x14ac:dyDescent="0.15"/>
    <row r="9548" customFormat="1" x14ac:dyDescent="0.15"/>
    <row r="9549" customFormat="1" x14ac:dyDescent="0.15"/>
    <row r="9550" customFormat="1" x14ac:dyDescent="0.15"/>
    <row r="9551" customFormat="1" x14ac:dyDescent="0.15"/>
    <row r="9552" customFormat="1" x14ac:dyDescent="0.15"/>
    <row r="9553" customFormat="1" x14ac:dyDescent="0.15"/>
    <row r="9554" customFormat="1" x14ac:dyDescent="0.15"/>
    <row r="9555" customFormat="1" x14ac:dyDescent="0.15"/>
    <row r="9556" customFormat="1" x14ac:dyDescent="0.15"/>
    <row r="9557" customFormat="1" x14ac:dyDescent="0.15"/>
    <row r="9558" customFormat="1" x14ac:dyDescent="0.15"/>
    <row r="9559" customFormat="1" x14ac:dyDescent="0.15"/>
    <row r="9560" customFormat="1" x14ac:dyDescent="0.15"/>
    <row r="9561" customFormat="1" x14ac:dyDescent="0.15"/>
    <row r="9562" customFormat="1" x14ac:dyDescent="0.15"/>
    <row r="9563" customFormat="1" x14ac:dyDescent="0.15"/>
    <row r="9564" customFormat="1" x14ac:dyDescent="0.15"/>
    <row r="9565" customFormat="1" x14ac:dyDescent="0.15"/>
    <row r="9566" customFormat="1" x14ac:dyDescent="0.15"/>
    <row r="9567" customFormat="1" x14ac:dyDescent="0.15"/>
    <row r="9568" customFormat="1" x14ac:dyDescent="0.15"/>
    <row r="9569" customFormat="1" x14ac:dyDescent="0.15"/>
    <row r="9570" customFormat="1" x14ac:dyDescent="0.15"/>
    <row r="9571" customFormat="1" x14ac:dyDescent="0.15"/>
    <row r="9572" customFormat="1" x14ac:dyDescent="0.15"/>
    <row r="9573" customFormat="1" x14ac:dyDescent="0.15"/>
    <row r="9574" customFormat="1" x14ac:dyDescent="0.15"/>
    <row r="9575" customFormat="1" x14ac:dyDescent="0.15"/>
    <row r="9576" customFormat="1" x14ac:dyDescent="0.15"/>
    <row r="9577" customFormat="1" x14ac:dyDescent="0.15"/>
    <row r="9578" customFormat="1" x14ac:dyDescent="0.15"/>
    <row r="9579" customFormat="1" x14ac:dyDescent="0.15"/>
    <row r="9580" customFormat="1" x14ac:dyDescent="0.15"/>
    <row r="9581" customFormat="1" x14ac:dyDescent="0.15"/>
    <row r="9582" customFormat="1" x14ac:dyDescent="0.15"/>
    <row r="9583" customFormat="1" x14ac:dyDescent="0.15"/>
    <row r="9584" customFormat="1" x14ac:dyDescent="0.15"/>
    <row r="9585" customFormat="1" x14ac:dyDescent="0.15"/>
    <row r="9586" customFormat="1" x14ac:dyDescent="0.15"/>
    <row r="9587" customFormat="1" x14ac:dyDescent="0.15"/>
    <row r="9588" customFormat="1" x14ac:dyDescent="0.15"/>
    <row r="9589" customFormat="1" x14ac:dyDescent="0.15"/>
    <row r="9590" customFormat="1" x14ac:dyDescent="0.15"/>
    <row r="9591" customFormat="1" x14ac:dyDescent="0.15"/>
    <row r="9592" customFormat="1" x14ac:dyDescent="0.15"/>
    <row r="9593" customFormat="1" x14ac:dyDescent="0.15"/>
    <row r="9594" customFormat="1" x14ac:dyDescent="0.15"/>
    <row r="9595" customFormat="1" x14ac:dyDescent="0.15"/>
    <row r="9596" customFormat="1" x14ac:dyDescent="0.15"/>
    <row r="9597" customFormat="1" x14ac:dyDescent="0.15"/>
    <row r="9598" customFormat="1" x14ac:dyDescent="0.15"/>
    <row r="9599" customFormat="1" x14ac:dyDescent="0.15"/>
    <row r="9600" customFormat="1" x14ac:dyDescent="0.15"/>
    <row r="9601" customFormat="1" x14ac:dyDescent="0.15"/>
    <row r="9602" customFormat="1" x14ac:dyDescent="0.15"/>
    <row r="9603" customFormat="1" x14ac:dyDescent="0.15"/>
    <row r="9604" customFormat="1" x14ac:dyDescent="0.15"/>
    <row r="9605" customFormat="1" x14ac:dyDescent="0.15"/>
    <row r="9606" customFormat="1" x14ac:dyDescent="0.15"/>
    <row r="9607" customFormat="1" x14ac:dyDescent="0.15"/>
    <row r="9608" customFormat="1" x14ac:dyDescent="0.15"/>
    <row r="9609" customFormat="1" x14ac:dyDescent="0.15"/>
    <row r="9610" customFormat="1" x14ac:dyDescent="0.15"/>
    <row r="9611" customFormat="1" x14ac:dyDescent="0.15"/>
    <row r="9612" customFormat="1" x14ac:dyDescent="0.15"/>
    <row r="9613" customFormat="1" x14ac:dyDescent="0.15"/>
    <row r="9614" customFormat="1" x14ac:dyDescent="0.15"/>
    <row r="9615" customFormat="1" x14ac:dyDescent="0.15"/>
    <row r="9616" customFormat="1" x14ac:dyDescent="0.15"/>
    <row r="9617" customFormat="1" x14ac:dyDescent="0.15"/>
    <row r="9618" customFormat="1" x14ac:dyDescent="0.15"/>
    <row r="9619" customFormat="1" x14ac:dyDescent="0.15"/>
    <row r="9620" customFormat="1" x14ac:dyDescent="0.15"/>
    <row r="9621" customFormat="1" x14ac:dyDescent="0.15"/>
    <row r="9622" customFormat="1" x14ac:dyDescent="0.15"/>
    <row r="9623" customFormat="1" x14ac:dyDescent="0.15"/>
    <row r="9624" customFormat="1" x14ac:dyDescent="0.15"/>
    <row r="9625" customFormat="1" x14ac:dyDescent="0.15"/>
    <row r="9626" customFormat="1" x14ac:dyDescent="0.15"/>
    <row r="9627" customFormat="1" x14ac:dyDescent="0.15"/>
    <row r="9628" customFormat="1" x14ac:dyDescent="0.15"/>
    <row r="9629" customFormat="1" x14ac:dyDescent="0.15"/>
    <row r="9630" customFormat="1" x14ac:dyDescent="0.15"/>
    <row r="9631" customFormat="1" x14ac:dyDescent="0.15"/>
    <row r="9632" customFormat="1" x14ac:dyDescent="0.15"/>
    <row r="9633" customFormat="1" x14ac:dyDescent="0.15"/>
    <row r="9634" customFormat="1" x14ac:dyDescent="0.15"/>
    <row r="9635" customFormat="1" x14ac:dyDescent="0.15"/>
    <row r="9636" customFormat="1" x14ac:dyDescent="0.15"/>
    <row r="9637" customFormat="1" x14ac:dyDescent="0.15"/>
    <row r="9638" customFormat="1" x14ac:dyDescent="0.15"/>
    <row r="9639" customFormat="1" x14ac:dyDescent="0.15"/>
    <row r="9640" customFormat="1" x14ac:dyDescent="0.15"/>
    <row r="9641" customFormat="1" x14ac:dyDescent="0.15"/>
    <row r="9642" customFormat="1" x14ac:dyDescent="0.15"/>
    <row r="9643" customFormat="1" x14ac:dyDescent="0.15"/>
    <row r="9644" customFormat="1" x14ac:dyDescent="0.15"/>
    <row r="9645" customFormat="1" x14ac:dyDescent="0.15"/>
    <row r="9646" customFormat="1" x14ac:dyDescent="0.15"/>
    <row r="9647" customFormat="1" x14ac:dyDescent="0.15"/>
    <row r="9648" customFormat="1" x14ac:dyDescent="0.15"/>
    <row r="9649" customFormat="1" x14ac:dyDescent="0.15"/>
    <row r="9650" customFormat="1" x14ac:dyDescent="0.15"/>
    <row r="9651" customFormat="1" x14ac:dyDescent="0.15"/>
    <row r="9652" customFormat="1" x14ac:dyDescent="0.15"/>
    <row r="9653" customFormat="1" x14ac:dyDescent="0.15"/>
    <row r="9654" customFormat="1" x14ac:dyDescent="0.15"/>
    <row r="9655" customFormat="1" x14ac:dyDescent="0.15"/>
    <row r="9656" customFormat="1" x14ac:dyDescent="0.15"/>
    <row r="9657" customFormat="1" x14ac:dyDescent="0.15"/>
    <row r="9658" customFormat="1" x14ac:dyDescent="0.15"/>
    <row r="9659" customFormat="1" x14ac:dyDescent="0.15"/>
    <row r="9660" customFormat="1" x14ac:dyDescent="0.15"/>
    <row r="9661" customFormat="1" x14ac:dyDescent="0.15"/>
    <row r="9662" customFormat="1" x14ac:dyDescent="0.15"/>
    <row r="9663" customFormat="1" x14ac:dyDescent="0.15"/>
    <row r="9664" customFormat="1" x14ac:dyDescent="0.15"/>
    <row r="9665" customFormat="1" x14ac:dyDescent="0.15"/>
    <row r="9666" customFormat="1" x14ac:dyDescent="0.15"/>
    <row r="9667" customFormat="1" x14ac:dyDescent="0.15"/>
    <row r="9668" customFormat="1" x14ac:dyDescent="0.15"/>
    <row r="9669" customFormat="1" x14ac:dyDescent="0.15"/>
    <row r="9670" customFormat="1" x14ac:dyDescent="0.15"/>
    <row r="9671" customFormat="1" x14ac:dyDescent="0.15"/>
    <row r="9672" customFormat="1" x14ac:dyDescent="0.15"/>
    <row r="9673" customFormat="1" x14ac:dyDescent="0.15"/>
    <row r="9674" customFormat="1" x14ac:dyDescent="0.15"/>
    <row r="9675" customFormat="1" x14ac:dyDescent="0.15"/>
    <row r="9676" customFormat="1" x14ac:dyDescent="0.15"/>
    <row r="9677" customFormat="1" x14ac:dyDescent="0.15"/>
    <row r="9678" customFormat="1" x14ac:dyDescent="0.15"/>
    <row r="9679" customFormat="1" x14ac:dyDescent="0.15"/>
    <row r="9680" customFormat="1" x14ac:dyDescent="0.15"/>
    <row r="9681" customFormat="1" x14ac:dyDescent="0.15"/>
    <row r="9682" customFormat="1" x14ac:dyDescent="0.15"/>
    <row r="9683" customFormat="1" x14ac:dyDescent="0.15"/>
    <row r="9684" customFormat="1" x14ac:dyDescent="0.15"/>
    <row r="9685" customFormat="1" x14ac:dyDescent="0.15"/>
    <row r="9686" customFormat="1" x14ac:dyDescent="0.15"/>
    <row r="9687" customFormat="1" x14ac:dyDescent="0.15"/>
    <row r="9688" customFormat="1" x14ac:dyDescent="0.15"/>
    <row r="9689" customFormat="1" x14ac:dyDescent="0.15"/>
    <row r="9690" customFormat="1" x14ac:dyDescent="0.15"/>
    <row r="9691" customFormat="1" x14ac:dyDescent="0.15"/>
    <row r="9692" customFormat="1" x14ac:dyDescent="0.15"/>
    <row r="9693" customFormat="1" x14ac:dyDescent="0.15"/>
    <row r="9694" customFormat="1" x14ac:dyDescent="0.15"/>
    <row r="9695" customFormat="1" x14ac:dyDescent="0.15"/>
    <row r="9696" customFormat="1" x14ac:dyDescent="0.15"/>
    <row r="9697" customFormat="1" x14ac:dyDescent="0.15"/>
    <row r="9698" customFormat="1" x14ac:dyDescent="0.15"/>
    <row r="9699" customFormat="1" x14ac:dyDescent="0.15"/>
    <row r="9700" customFormat="1" x14ac:dyDescent="0.15"/>
    <row r="9701" customFormat="1" x14ac:dyDescent="0.15"/>
    <row r="9702" customFormat="1" x14ac:dyDescent="0.15"/>
    <row r="9703" customFormat="1" x14ac:dyDescent="0.15"/>
    <row r="9704" customFormat="1" x14ac:dyDescent="0.15"/>
    <row r="9705" customFormat="1" x14ac:dyDescent="0.15"/>
    <row r="9706" customFormat="1" x14ac:dyDescent="0.15"/>
    <row r="9707" customFormat="1" x14ac:dyDescent="0.15"/>
    <row r="9708" customFormat="1" x14ac:dyDescent="0.15"/>
    <row r="9709" customFormat="1" x14ac:dyDescent="0.15"/>
    <row r="9710" customFormat="1" x14ac:dyDescent="0.15"/>
    <row r="9711" customFormat="1" x14ac:dyDescent="0.15"/>
    <row r="9712" customFormat="1" x14ac:dyDescent="0.15"/>
    <row r="9713" customFormat="1" x14ac:dyDescent="0.15"/>
    <row r="9714" customFormat="1" x14ac:dyDescent="0.15"/>
    <row r="9715" customFormat="1" x14ac:dyDescent="0.15"/>
    <row r="9716" customFormat="1" x14ac:dyDescent="0.15"/>
    <row r="9717" customFormat="1" x14ac:dyDescent="0.15"/>
    <row r="9718" customFormat="1" x14ac:dyDescent="0.15"/>
    <row r="9719" customFormat="1" x14ac:dyDescent="0.15"/>
    <row r="9720" customFormat="1" x14ac:dyDescent="0.15"/>
    <row r="9721" customFormat="1" x14ac:dyDescent="0.15"/>
    <row r="9722" customFormat="1" x14ac:dyDescent="0.15"/>
    <row r="9723" customFormat="1" x14ac:dyDescent="0.15"/>
    <row r="9724" customFormat="1" x14ac:dyDescent="0.15"/>
    <row r="9725" customFormat="1" x14ac:dyDescent="0.15"/>
    <row r="9726" customFormat="1" x14ac:dyDescent="0.15"/>
    <row r="9727" customFormat="1" x14ac:dyDescent="0.15"/>
    <row r="9728" customFormat="1" x14ac:dyDescent="0.15"/>
    <row r="9729" customFormat="1" x14ac:dyDescent="0.15"/>
    <row r="9730" customFormat="1" x14ac:dyDescent="0.15"/>
    <row r="9731" customFormat="1" x14ac:dyDescent="0.15"/>
    <row r="9732" customFormat="1" x14ac:dyDescent="0.15"/>
    <row r="9733" customFormat="1" x14ac:dyDescent="0.15"/>
    <row r="9734" customFormat="1" x14ac:dyDescent="0.15"/>
    <row r="9735" customFormat="1" x14ac:dyDescent="0.15"/>
    <row r="9736" customFormat="1" x14ac:dyDescent="0.15"/>
    <row r="9737" customFormat="1" x14ac:dyDescent="0.15"/>
    <row r="9738" customFormat="1" x14ac:dyDescent="0.15"/>
    <row r="9739" customFormat="1" x14ac:dyDescent="0.15"/>
    <row r="9740" customFormat="1" x14ac:dyDescent="0.15"/>
    <row r="9741" customFormat="1" x14ac:dyDescent="0.15"/>
    <row r="9742" customFormat="1" x14ac:dyDescent="0.15"/>
    <row r="9743" customFormat="1" x14ac:dyDescent="0.15"/>
    <row r="9744" customFormat="1" x14ac:dyDescent="0.15"/>
    <row r="9745" customFormat="1" x14ac:dyDescent="0.15"/>
    <row r="9746" customFormat="1" x14ac:dyDescent="0.15"/>
    <row r="9747" customFormat="1" x14ac:dyDescent="0.15"/>
    <row r="9748" customFormat="1" x14ac:dyDescent="0.15"/>
    <row r="9749" customFormat="1" x14ac:dyDescent="0.15"/>
    <row r="9750" customFormat="1" x14ac:dyDescent="0.15"/>
    <row r="9751" customFormat="1" x14ac:dyDescent="0.15"/>
    <row r="9752" customFormat="1" x14ac:dyDescent="0.15"/>
    <row r="9753" customFormat="1" x14ac:dyDescent="0.15"/>
    <row r="9754" customFormat="1" x14ac:dyDescent="0.15"/>
    <row r="9755" customFormat="1" x14ac:dyDescent="0.15"/>
    <row r="9756" customFormat="1" x14ac:dyDescent="0.15"/>
    <row r="9757" customFormat="1" x14ac:dyDescent="0.15"/>
    <row r="9758" customFormat="1" x14ac:dyDescent="0.15"/>
    <row r="9759" customFormat="1" x14ac:dyDescent="0.15"/>
    <row r="9760" customFormat="1" x14ac:dyDescent="0.15"/>
    <row r="9761" customFormat="1" x14ac:dyDescent="0.15"/>
    <row r="9762" customFormat="1" x14ac:dyDescent="0.15"/>
    <row r="9763" customFormat="1" x14ac:dyDescent="0.15"/>
    <row r="9764" customFormat="1" x14ac:dyDescent="0.15"/>
    <row r="9765" customFormat="1" x14ac:dyDescent="0.15"/>
    <row r="9766" customFormat="1" x14ac:dyDescent="0.15"/>
    <row r="9767" customFormat="1" x14ac:dyDescent="0.15"/>
    <row r="9768" customFormat="1" x14ac:dyDescent="0.15"/>
    <row r="9769" customFormat="1" x14ac:dyDescent="0.15"/>
    <row r="9770" customFormat="1" x14ac:dyDescent="0.15"/>
    <row r="9771" customFormat="1" x14ac:dyDescent="0.15"/>
    <row r="9772" customFormat="1" x14ac:dyDescent="0.15"/>
    <row r="9773" customFormat="1" x14ac:dyDescent="0.15"/>
    <row r="9774" customFormat="1" x14ac:dyDescent="0.15"/>
    <row r="9775" customFormat="1" x14ac:dyDescent="0.15"/>
    <row r="9776" customFormat="1" x14ac:dyDescent="0.15"/>
    <row r="9777" customFormat="1" x14ac:dyDescent="0.15"/>
    <row r="9778" customFormat="1" x14ac:dyDescent="0.15"/>
    <row r="9779" customFormat="1" x14ac:dyDescent="0.15"/>
    <row r="9780" customFormat="1" x14ac:dyDescent="0.15"/>
    <row r="9781" customFormat="1" x14ac:dyDescent="0.15"/>
    <row r="9782" customFormat="1" x14ac:dyDescent="0.15"/>
    <row r="9783" customFormat="1" x14ac:dyDescent="0.15"/>
    <row r="9784" customFormat="1" x14ac:dyDescent="0.15"/>
    <row r="9785" customFormat="1" x14ac:dyDescent="0.15"/>
    <row r="9786" customFormat="1" x14ac:dyDescent="0.15"/>
    <row r="9787" customFormat="1" x14ac:dyDescent="0.15"/>
    <row r="9788" customFormat="1" x14ac:dyDescent="0.15"/>
    <row r="9789" customFormat="1" x14ac:dyDescent="0.15"/>
    <row r="9790" customFormat="1" x14ac:dyDescent="0.15"/>
    <row r="9791" customFormat="1" x14ac:dyDescent="0.15"/>
    <row r="9792" customFormat="1" x14ac:dyDescent="0.15"/>
    <row r="9793" customFormat="1" x14ac:dyDescent="0.15"/>
    <row r="9794" customFormat="1" x14ac:dyDescent="0.15"/>
    <row r="9795" customFormat="1" x14ac:dyDescent="0.15"/>
    <row r="9796" customFormat="1" x14ac:dyDescent="0.15"/>
    <row r="9797" customFormat="1" x14ac:dyDescent="0.15"/>
    <row r="9798" customFormat="1" x14ac:dyDescent="0.15"/>
    <row r="9799" customFormat="1" x14ac:dyDescent="0.15"/>
    <row r="9800" customFormat="1" x14ac:dyDescent="0.15"/>
    <row r="9801" customFormat="1" x14ac:dyDescent="0.15"/>
    <row r="9802" customFormat="1" x14ac:dyDescent="0.15"/>
    <row r="9803" customFormat="1" x14ac:dyDescent="0.15"/>
    <row r="9804" customFormat="1" x14ac:dyDescent="0.15"/>
    <row r="9805" customFormat="1" x14ac:dyDescent="0.15"/>
    <row r="9806" customFormat="1" x14ac:dyDescent="0.15"/>
    <row r="9807" customFormat="1" x14ac:dyDescent="0.15"/>
    <row r="9808" customFormat="1" x14ac:dyDescent="0.15"/>
    <row r="9809" customFormat="1" x14ac:dyDescent="0.15"/>
    <row r="9810" customFormat="1" x14ac:dyDescent="0.15"/>
    <row r="9811" customFormat="1" x14ac:dyDescent="0.15"/>
    <row r="9812" customFormat="1" x14ac:dyDescent="0.15"/>
    <row r="9813" customFormat="1" x14ac:dyDescent="0.15"/>
    <row r="9814" customFormat="1" x14ac:dyDescent="0.15"/>
    <row r="9815" customFormat="1" x14ac:dyDescent="0.15"/>
    <row r="9816" customFormat="1" x14ac:dyDescent="0.15"/>
    <row r="9817" customFormat="1" x14ac:dyDescent="0.15"/>
    <row r="9818" customFormat="1" x14ac:dyDescent="0.15"/>
    <row r="9819" customFormat="1" x14ac:dyDescent="0.15"/>
    <row r="9820" customFormat="1" x14ac:dyDescent="0.15"/>
    <row r="9821" customFormat="1" x14ac:dyDescent="0.15"/>
    <row r="9822" customFormat="1" x14ac:dyDescent="0.15"/>
    <row r="9823" customFormat="1" x14ac:dyDescent="0.15"/>
    <row r="9824" customFormat="1" x14ac:dyDescent="0.15"/>
    <row r="9825" customFormat="1" x14ac:dyDescent="0.15"/>
    <row r="9826" customFormat="1" x14ac:dyDescent="0.15"/>
    <row r="9827" customFormat="1" x14ac:dyDescent="0.15"/>
    <row r="9828" customFormat="1" x14ac:dyDescent="0.15"/>
    <row r="9829" customFormat="1" x14ac:dyDescent="0.15"/>
    <row r="9830" customFormat="1" x14ac:dyDescent="0.15"/>
    <row r="9831" customFormat="1" x14ac:dyDescent="0.15"/>
    <row r="9832" customFormat="1" x14ac:dyDescent="0.15"/>
    <row r="9833" customFormat="1" x14ac:dyDescent="0.15"/>
    <row r="9834" customFormat="1" x14ac:dyDescent="0.15"/>
    <row r="9835" customFormat="1" x14ac:dyDescent="0.15"/>
    <row r="9836" customFormat="1" x14ac:dyDescent="0.15"/>
    <row r="9837" customFormat="1" x14ac:dyDescent="0.15"/>
    <row r="9838" customFormat="1" x14ac:dyDescent="0.15"/>
    <row r="9839" customFormat="1" x14ac:dyDescent="0.15"/>
    <row r="9840" customFormat="1" x14ac:dyDescent="0.15"/>
    <row r="9841" customFormat="1" x14ac:dyDescent="0.15"/>
    <row r="9842" customFormat="1" x14ac:dyDescent="0.15"/>
    <row r="9843" customFormat="1" x14ac:dyDescent="0.15"/>
    <row r="9844" customFormat="1" x14ac:dyDescent="0.15"/>
    <row r="9845" customFormat="1" x14ac:dyDescent="0.15"/>
    <row r="9846" customFormat="1" x14ac:dyDescent="0.15"/>
    <row r="9847" customFormat="1" x14ac:dyDescent="0.15"/>
    <row r="9848" customFormat="1" x14ac:dyDescent="0.15"/>
    <row r="9849" customFormat="1" x14ac:dyDescent="0.15"/>
    <row r="9850" customFormat="1" x14ac:dyDescent="0.15"/>
    <row r="9851" customFormat="1" x14ac:dyDescent="0.15"/>
    <row r="9852" customFormat="1" x14ac:dyDescent="0.15"/>
    <row r="9853" customFormat="1" x14ac:dyDescent="0.15"/>
    <row r="9854" customFormat="1" x14ac:dyDescent="0.15"/>
    <row r="9855" customFormat="1" x14ac:dyDescent="0.15"/>
    <row r="9856" customFormat="1" x14ac:dyDescent="0.15"/>
    <row r="9857" customFormat="1" x14ac:dyDescent="0.15"/>
    <row r="9858" customFormat="1" x14ac:dyDescent="0.15"/>
    <row r="9859" customFormat="1" x14ac:dyDescent="0.15"/>
    <row r="9860" customFormat="1" x14ac:dyDescent="0.15"/>
    <row r="9861" customFormat="1" x14ac:dyDescent="0.15"/>
    <row r="9862" customFormat="1" x14ac:dyDescent="0.15"/>
    <row r="9863" customFormat="1" x14ac:dyDescent="0.15"/>
    <row r="9864" customFormat="1" x14ac:dyDescent="0.15"/>
    <row r="9865" customFormat="1" x14ac:dyDescent="0.15"/>
    <row r="9866" customFormat="1" x14ac:dyDescent="0.15"/>
    <row r="9867" customFormat="1" x14ac:dyDescent="0.15"/>
    <row r="9868" customFormat="1" x14ac:dyDescent="0.15"/>
    <row r="9869" customFormat="1" x14ac:dyDescent="0.15"/>
    <row r="9870" customFormat="1" x14ac:dyDescent="0.15"/>
    <row r="9871" customFormat="1" x14ac:dyDescent="0.15"/>
    <row r="9872" customFormat="1" x14ac:dyDescent="0.15"/>
    <row r="9873" customFormat="1" x14ac:dyDescent="0.15"/>
    <row r="9874" customFormat="1" x14ac:dyDescent="0.15"/>
    <row r="9875" customFormat="1" x14ac:dyDescent="0.15"/>
    <row r="9876" customFormat="1" x14ac:dyDescent="0.15"/>
    <row r="9877" customFormat="1" x14ac:dyDescent="0.15"/>
    <row r="9878" customFormat="1" x14ac:dyDescent="0.15"/>
    <row r="9879" customFormat="1" x14ac:dyDescent="0.15"/>
    <row r="9880" customFormat="1" x14ac:dyDescent="0.15"/>
    <row r="9881" customFormat="1" x14ac:dyDescent="0.15"/>
    <row r="9882" customFormat="1" x14ac:dyDescent="0.15"/>
    <row r="9883" customFormat="1" x14ac:dyDescent="0.15"/>
    <row r="9884" customFormat="1" x14ac:dyDescent="0.15"/>
    <row r="9885" customFormat="1" x14ac:dyDescent="0.15"/>
    <row r="9886" customFormat="1" x14ac:dyDescent="0.15"/>
    <row r="9887" customFormat="1" x14ac:dyDescent="0.15"/>
    <row r="9888" customFormat="1" x14ac:dyDescent="0.15"/>
    <row r="9889" customFormat="1" x14ac:dyDescent="0.15"/>
    <row r="9890" customFormat="1" x14ac:dyDescent="0.15"/>
    <row r="9891" customFormat="1" x14ac:dyDescent="0.15"/>
    <row r="9892" customFormat="1" x14ac:dyDescent="0.15"/>
    <row r="9893" customFormat="1" x14ac:dyDescent="0.15"/>
    <row r="9894" customFormat="1" x14ac:dyDescent="0.15"/>
    <row r="9895" customFormat="1" x14ac:dyDescent="0.15"/>
    <row r="9896" customFormat="1" x14ac:dyDescent="0.15"/>
    <row r="9897" customFormat="1" x14ac:dyDescent="0.15"/>
    <row r="9898" customFormat="1" x14ac:dyDescent="0.15"/>
    <row r="9899" customFormat="1" x14ac:dyDescent="0.15"/>
    <row r="9900" customFormat="1" x14ac:dyDescent="0.15"/>
    <row r="9901" customFormat="1" x14ac:dyDescent="0.15"/>
    <row r="9902" customFormat="1" x14ac:dyDescent="0.15"/>
    <row r="9903" customFormat="1" x14ac:dyDescent="0.15"/>
    <row r="9904" customFormat="1" x14ac:dyDescent="0.15"/>
    <row r="9905" customFormat="1" x14ac:dyDescent="0.15"/>
    <row r="9906" customFormat="1" x14ac:dyDescent="0.15"/>
    <row r="9907" customFormat="1" x14ac:dyDescent="0.15"/>
    <row r="9908" customFormat="1" x14ac:dyDescent="0.15"/>
    <row r="9909" customFormat="1" x14ac:dyDescent="0.15"/>
    <row r="9910" customFormat="1" x14ac:dyDescent="0.15"/>
    <row r="9911" customFormat="1" x14ac:dyDescent="0.15"/>
    <row r="9912" customFormat="1" x14ac:dyDescent="0.15"/>
    <row r="9913" customFormat="1" x14ac:dyDescent="0.15"/>
    <row r="9914" customFormat="1" x14ac:dyDescent="0.15"/>
    <row r="9915" customFormat="1" x14ac:dyDescent="0.15"/>
    <row r="9916" customFormat="1" x14ac:dyDescent="0.15"/>
    <row r="9917" customFormat="1" x14ac:dyDescent="0.15"/>
    <row r="9918" customFormat="1" x14ac:dyDescent="0.15"/>
    <row r="9919" customFormat="1" x14ac:dyDescent="0.15"/>
    <row r="9920" customFormat="1" x14ac:dyDescent="0.15"/>
    <row r="9921" customFormat="1" x14ac:dyDescent="0.15"/>
    <row r="9922" customFormat="1" x14ac:dyDescent="0.15"/>
    <row r="9923" customFormat="1" x14ac:dyDescent="0.15"/>
    <row r="9924" customFormat="1" x14ac:dyDescent="0.15"/>
    <row r="9925" customFormat="1" x14ac:dyDescent="0.15"/>
    <row r="9926" customFormat="1" x14ac:dyDescent="0.15"/>
    <row r="9927" customFormat="1" x14ac:dyDescent="0.15"/>
    <row r="9928" customFormat="1" x14ac:dyDescent="0.15"/>
    <row r="9929" customFormat="1" x14ac:dyDescent="0.15"/>
    <row r="9930" customFormat="1" x14ac:dyDescent="0.15"/>
    <row r="9931" customFormat="1" x14ac:dyDescent="0.15"/>
    <row r="9932" customFormat="1" x14ac:dyDescent="0.15"/>
    <row r="9933" customFormat="1" x14ac:dyDescent="0.15"/>
    <row r="9934" customFormat="1" x14ac:dyDescent="0.15"/>
    <row r="9935" customFormat="1" x14ac:dyDescent="0.15"/>
    <row r="9936" customFormat="1" x14ac:dyDescent="0.15"/>
    <row r="9937" customFormat="1" x14ac:dyDescent="0.15"/>
    <row r="9938" customFormat="1" x14ac:dyDescent="0.15"/>
    <row r="9939" customFormat="1" x14ac:dyDescent="0.15"/>
    <row r="9940" customFormat="1" x14ac:dyDescent="0.15"/>
    <row r="9941" customFormat="1" x14ac:dyDescent="0.15"/>
    <row r="9942" customFormat="1" x14ac:dyDescent="0.15"/>
    <row r="9943" customFormat="1" x14ac:dyDescent="0.15"/>
    <row r="9944" customFormat="1" x14ac:dyDescent="0.15"/>
    <row r="9945" customFormat="1" x14ac:dyDescent="0.15"/>
    <row r="9946" customFormat="1" x14ac:dyDescent="0.15"/>
    <row r="9947" customFormat="1" x14ac:dyDescent="0.15"/>
    <row r="9948" customFormat="1" x14ac:dyDescent="0.15"/>
    <row r="9949" customFormat="1" x14ac:dyDescent="0.15"/>
    <row r="9950" customFormat="1" x14ac:dyDescent="0.15"/>
    <row r="9951" customFormat="1" x14ac:dyDescent="0.15"/>
    <row r="9952" customFormat="1" x14ac:dyDescent="0.15"/>
    <row r="9953" customFormat="1" x14ac:dyDescent="0.15"/>
    <row r="9954" customFormat="1" x14ac:dyDescent="0.15"/>
    <row r="9955" customFormat="1" x14ac:dyDescent="0.15"/>
    <row r="9956" customFormat="1" x14ac:dyDescent="0.15"/>
    <row r="9957" customFormat="1" x14ac:dyDescent="0.15"/>
    <row r="9958" customFormat="1" x14ac:dyDescent="0.15"/>
    <row r="9959" customFormat="1" x14ac:dyDescent="0.15"/>
    <row r="9960" customFormat="1" x14ac:dyDescent="0.15"/>
    <row r="9961" customFormat="1" x14ac:dyDescent="0.15"/>
    <row r="9962" customFormat="1" x14ac:dyDescent="0.15"/>
    <row r="9963" customFormat="1" x14ac:dyDescent="0.15"/>
    <row r="9964" customFormat="1" x14ac:dyDescent="0.15"/>
    <row r="9965" customFormat="1" x14ac:dyDescent="0.15"/>
    <row r="9966" customFormat="1" x14ac:dyDescent="0.15"/>
    <row r="9967" customFormat="1" x14ac:dyDescent="0.15"/>
    <row r="9968" customFormat="1" x14ac:dyDescent="0.15"/>
    <row r="9969" customFormat="1" x14ac:dyDescent="0.15"/>
    <row r="9970" customFormat="1" x14ac:dyDescent="0.15"/>
    <row r="9971" customFormat="1" x14ac:dyDescent="0.15"/>
    <row r="9972" customFormat="1" x14ac:dyDescent="0.15"/>
    <row r="9973" customFormat="1" x14ac:dyDescent="0.15"/>
    <row r="9974" customFormat="1" x14ac:dyDescent="0.15"/>
    <row r="9975" customFormat="1" x14ac:dyDescent="0.15"/>
    <row r="9976" customFormat="1" x14ac:dyDescent="0.15"/>
    <row r="9977" customFormat="1" x14ac:dyDescent="0.15"/>
    <row r="9978" customFormat="1" x14ac:dyDescent="0.15"/>
    <row r="9979" customFormat="1" x14ac:dyDescent="0.15"/>
    <row r="9980" customFormat="1" x14ac:dyDescent="0.15"/>
    <row r="9981" customFormat="1" x14ac:dyDescent="0.15"/>
    <row r="9982" customFormat="1" x14ac:dyDescent="0.15"/>
    <row r="9983" customFormat="1" x14ac:dyDescent="0.15"/>
    <row r="9984" customFormat="1" x14ac:dyDescent="0.15"/>
    <row r="9985" customFormat="1" x14ac:dyDescent="0.15"/>
    <row r="9986" customFormat="1" x14ac:dyDescent="0.15"/>
    <row r="9987" customFormat="1" x14ac:dyDescent="0.15"/>
    <row r="9988" customFormat="1" x14ac:dyDescent="0.15"/>
    <row r="9989" customFormat="1" x14ac:dyDescent="0.15"/>
    <row r="9990" customFormat="1" x14ac:dyDescent="0.15"/>
    <row r="9991" customFormat="1" x14ac:dyDescent="0.15"/>
    <row r="9992" customFormat="1" x14ac:dyDescent="0.15"/>
    <row r="9993" customFormat="1" x14ac:dyDescent="0.15"/>
    <row r="9994" customFormat="1" x14ac:dyDescent="0.15"/>
    <row r="9995" customFormat="1" x14ac:dyDescent="0.15"/>
    <row r="9996" customFormat="1" x14ac:dyDescent="0.15"/>
    <row r="9997" customFormat="1" x14ac:dyDescent="0.15"/>
    <row r="9998" customFormat="1" x14ac:dyDescent="0.15"/>
    <row r="9999" customFormat="1" x14ac:dyDescent="0.15"/>
    <row r="10000" customFormat="1" x14ac:dyDescent="0.15"/>
    <row r="10001" customFormat="1" x14ac:dyDescent="0.15"/>
    <row r="10002" customFormat="1" x14ac:dyDescent="0.15"/>
    <row r="10003" customFormat="1" x14ac:dyDescent="0.15"/>
    <row r="10004" customFormat="1" x14ac:dyDescent="0.15"/>
    <row r="10005" customFormat="1" x14ac:dyDescent="0.15"/>
    <row r="10006" customFormat="1" x14ac:dyDescent="0.15"/>
    <row r="10007" customFormat="1" x14ac:dyDescent="0.15"/>
    <row r="10008" customFormat="1" x14ac:dyDescent="0.15"/>
    <row r="10009" customFormat="1" x14ac:dyDescent="0.15"/>
    <row r="10010" customFormat="1" x14ac:dyDescent="0.15"/>
    <row r="10011" customFormat="1" x14ac:dyDescent="0.15"/>
    <row r="10012" customFormat="1" x14ac:dyDescent="0.15"/>
    <row r="10013" customFormat="1" x14ac:dyDescent="0.15"/>
    <row r="10014" customFormat="1" x14ac:dyDescent="0.15"/>
    <row r="10015" customFormat="1" x14ac:dyDescent="0.15"/>
    <row r="10016" customFormat="1" x14ac:dyDescent="0.15"/>
    <row r="10017" customFormat="1" x14ac:dyDescent="0.15"/>
    <row r="10018" customFormat="1" x14ac:dyDescent="0.15"/>
    <row r="10019" customFormat="1" x14ac:dyDescent="0.15"/>
    <row r="10020" customFormat="1" x14ac:dyDescent="0.15"/>
    <row r="10021" customFormat="1" x14ac:dyDescent="0.15"/>
    <row r="10022" customFormat="1" x14ac:dyDescent="0.15"/>
    <row r="10023" customFormat="1" x14ac:dyDescent="0.15"/>
    <row r="10024" customFormat="1" x14ac:dyDescent="0.15"/>
    <row r="10025" customFormat="1" x14ac:dyDescent="0.15"/>
    <row r="10026" customFormat="1" x14ac:dyDescent="0.15"/>
    <row r="10027" customFormat="1" x14ac:dyDescent="0.15"/>
    <row r="10028" customFormat="1" x14ac:dyDescent="0.15"/>
    <row r="10029" customFormat="1" x14ac:dyDescent="0.15"/>
    <row r="10030" customFormat="1" x14ac:dyDescent="0.15"/>
    <row r="10031" customFormat="1" x14ac:dyDescent="0.15"/>
    <row r="10032" customFormat="1" x14ac:dyDescent="0.15"/>
    <row r="10033" customFormat="1" x14ac:dyDescent="0.15"/>
    <row r="10034" customFormat="1" x14ac:dyDescent="0.15"/>
    <row r="10035" customFormat="1" x14ac:dyDescent="0.15"/>
    <row r="10036" customFormat="1" x14ac:dyDescent="0.15"/>
    <row r="10037" customFormat="1" x14ac:dyDescent="0.15"/>
    <row r="10038" customFormat="1" x14ac:dyDescent="0.15"/>
    <row r="10039" customFormat="1" x14ac:dyDescent="0.15"/>
    <row r="10040" customFormat="1" x14ac:dyDescent="0.15"/>
    <row r="10041" customFormat="1" x14ac:dyDescent="0.15"/>
    <row r="10042" customFormat="1" x14ac:dyDescent="0.15"/>
    <row r="10043" customFormat="1" x14ac:dyDescent="0.15"/>
    <row r="10044" customFormat="1" x14ac:dyDescent="0.15"/>
    <row r="10045" customFormat="1" x14ac:dyDescent="0.15"/>
    <row r="10046" customFormat="1" x14ac:dyDescent="0.15"/>
    <row r="10047" customFormat="1" x14ac:dyDescent="0.15"/>
    <row r="10048" customFormat="1" x14ac:dyDescent="0.15"/>
    <row r="10049" customFormat="1" x14ac:dyDescent="0.15"/>
    <row r="10050" customFormat="1" x14ac:dyDescent="0.15"/>
    <row r="10051" customFormat="1" x14ac:dyDescent="0.15"/>
    <row r="10052" customFormat="1" x14ac:dyDescent="0.15"/>
    <row r="10053" customFormat="1" x14ac:dyDescent="0.15"/>
    <row r="10054" customFormat="1" x14ac:dyDescent="0.15"/>
    <row r="10055" customFormat="1" x14ac:dyDescent="0.15"/>
    <row r="10056" customFormat="1" x14ac:dyDescent="0.15"/>
    <row r="10057" customFormat="1" x14ac:dyDescent="0.15"/>
    <row r="10058" customFormat="1" x14ac:dyDescent="0.15"/>
    <row r="10059" customFormat="1" x14ac:dyDescent="0.15"/>
    <row r="10060" customFormat="1" x14ac:dyDescent="0.15"/>
    <row r="10061" customFormat="1" x14ac:dyDescent="0.15"/>
    <row r="10062" customFormat="1" x14ac:dyDescent="0.15"/>
    <row r="10063" customFormat="1" x14ac:dyDescent="0.15"/>
    <row r="10064" customFormat="1" x14ac:dyDescent="0.15"/>
    <row r="10065" customFormat="1" x14ac:dyDescent="0.15"/>
    <row r="10066" customFormat="1" x14ac:dyDescent="0.15"/>
    <row r="10067" customFormat="1" x14ac:dyDescent="0.15"/>
    <row r="10068" customFormat="1" x14ac:dyDescent="0.15"/>
    <row r="10069" customFormat="1" x14ac:dyDescent="0.15"/>
    <row r="10070" customFormat="1" x14ac:dyDescent="0.15"/>
    <row r="10071" customFormat="1" x14ac:dyDescent="0.15"/>
    <row r="10072" customFormat="1" x14ac:dyDescent="0.15"/>
    <row r="10073" customFormat="1" x14ac:dyDescent="0.15"/>
    <row r="10074" customFormat="1" x14ac:dyDescent="0.15"/>
    <row r="10075" customFormat="1" x14ac:dyDescent="0.15"/>
    <row r="10076" customFormat="1" x14ac:dyDescent="0.15"/>
    <row r="10077" customFormat="1" x14ac:dyDescent="0.15"/>
    <row r="10078" customFormat="1" x14ac:dyDescent="0.15"/>
    <row r="10079" customFormat="1" x14ac:dyDescent="0.15"/>
    <row r="10080" customFormat="1" x14ac:dyDescent="0.15"/>
    <row r="10081" customFormat="1" x14ac:dyDescent="0.15"/>
    <row r="10082" customFormat="1" x14ac:dyDescent="0.15"/>
    <row r="10083" customFormat="1" x14ac:dyDescent="0.15"/>
    <row r="10084" customFormat="1" x14ac:dyDescent="0.15"/>
    <row r="10085" customFormat="1" x14ac:dyDescent="0.15"/>
    <row r="10086" customFormat="1" x14ac:dyDescent="0.15"/>
    <row r="10087" customFormat="1" x14ac:dyDescent="0.15"/>
    <row r="10088" customFormat="1" x14ac:dyDescent="0.15"/>
    <row r="10089" customFormat="1" x14ac:dyDescent="0.15"/>
    <row r="10090" customFormat="1" x14ac:dyDescent="0.15"/>
    <row r="10091" customFormat="1" x14ac:dyDescent="0.15"/>
    <row r="10092" customFormat="1" x14ac:dyDescent="0.15"/>
    <row r="10093" customFormat="1" x14ac:dyDescent="0.15"/>
    <row r="10094" customFormat="1" x14ac:dyDescent="0.15"/>
    <row r="10095" customFormat="1" x14ac:dyDescent="0.15"/>
    <row r="10096" customFormat="1" x14ac:dyDescent="0.15"/>
    <row r="10097" customFormat="1" x14ac:dyDescent="0.15"/>
    <row r="10098" customFormat="1" x14ac:dyDescent="0.15"/>
    <row r="10099" customFormat="1" x14ac:dyDescent="0.15"/>
    <row r="10100" customFormat="1" x14ac:dyDescent="0.15"/>
    <row r="10101" customFormat="1" x14ac:dyDescent="0.15"/>
    <row r="10102" customFormat="1" x14ac:dyDescent="0.15"/>
    <row r="10103" customFormat="1" x14ac:dyDescent="0.15"/>
    <row r="10104" customFormat="1" x14ac:dyDescent="0.15"/>
    <row r="10105" customFormat="1" x14ac:dyDescent="0.15"/>
    <row r="10106" customFormat="1" x14ac:dyDescent="0.15"/>
    <row r="10107" customFormat="1" x14ac:dyDescent="0.15"/>
    <row r="10108" customFormat="1" x14ac:dyDescent="0.15"/>
    <row r="10109" customFormat="1" x14ac:dyDescent="0.15"/>
    <row r="10110" customFormat="1" x14ac:dyDescent="0.15"/>
    <row r="10111" customFormat="1" x14ac:dyDescent="0.15"/>
    <row r="10112" customFormat="1" x14ac:dyDescent="0.15"/>
    <row r="10113" customFormat="1" x14ac:dyDescent="0.15"/>
    <row r="10114" customFormat="1" x14ac:dyDescent="0.15"/>
    <row r="10115" customFormat="1" x14ac:dyDescent="0.15"/>
    <row r="10116" customFormat="1" x14ac:dyDescent="0.15"/>
    <row r="10117" customFormat="1" x14ac:dyDescent="0.15"/>
    <row r="10118" customFormat="1" x14ac:dyDescent="0.15"/>
    <row r="10119" customFormat="1" x14ac:dyDescent="0.15"/>
    <row r="10120" customFormat="1" x14ac:dyDescent="0.15"/>
    <row r="10121" customFormat="1" x14ac:dyDescent="0.15"/>
    <row r="10122" customFormat="1" x14ac:dyDescent="0.15"/>
    <row r="10123" customFormat="1" x14ac:dyDescent="0.15"/>
    <row r="10124" customFormat="1" x14ac:dyDescent="0.15"/>
    <row r="10125" customFormat="1" x14ac:dyDescent="0.15"/>
    <row r="10126" customFormat="1" x14ac:dyDescent="0.15"/>
    <row r="10127" customFormat="1" x14ac:dyDescent="0.15"/>
    <row r="10128" customFormat="1" x14ac:dyDescent="0.15"/>
    <row r="10129" customFormat="1" x14ac:dyDescent="0.15"/>
    <row r="10130" customFormat="1" x14ac:dyDescent="0.15"/>
    <row r="10131" customFormat="1" x14ac:dyDescent="0.15"/>
    <row r="10132" customFormat="1" x14ac:dyDescent="0.15"/>
    <row r="10133" customFormat="1" x14ac:dyDescent="0.15"/>
    <row r="10134" customFormat="1" x14ac:dyDescent="0.15"/>
    <row r="10135" customFormat="1" x14ac:dyDescent="0.15"/>
    <row r="10136" customFormat="1" x14ac:dyDescent="0.15"/>
    <row r="10137" customFormat="1" x14ac:dyDescent="0.15"/>
    <row r="10138" customFormat="1" x14ac:dyDescent="0.15"/>
    <row r="10139" customFormat="1" x14ac:dyDescent="0.15"/>
    <row r="10140" customFormat="1" x14ac:dyDescent="0.15"/>
    <row r="10141" customFormat="1" x14ac:dyDescent="0.15"/>
    <row r="10142" customFormat="1" x14ac:dyDescent="0.15"/>
    <row r="10143" customFormat="1" x14ac:dyDescent="0.15"/>
    <row r="10144" customFormat="1" x14ac:dyDescent="0.15"/>
    <row r="10145" customFormat="1" x14ac:dyDescent="0.15"/>
    <row r="10146" customFormat="1" x14ac:dyDescent="0.15"/>
    <row r="10147" customFormat="1" x14ac:dyDescent="0.15"/>
    <row r="10148" customFormat="1" x14ac:dyDescent="0.15"/>
    <row r="10149" customFormat="1" x14ac:dyDescent="0.15"/>
    <row r="10150" customFormat="1" x14ac:dyDescent="0.15"/>
    <row r="10151" customFormat="1" x14ac:dyDescent="0.15"/>
    <row r="10152" customFormat="1" x14ac:dyDescent="0.15"/>
    <row r="10153" customFormat="1" x14ac:dyDescent="0.15"/>
    <row r="10154" customFormat="1" x14ac:dyDescent="0.15"/>
    <row r="10155" customFormat="1" x14ac:dyDescent="0.15"/>
    <row r="10156" customFormat="1" x14ac:dyDescent="0.15"/>
    <row r="10157" customFormat="1" x14ac:dyDescent="0.15"/>
    <row r="10158" customFormat="1" x14ac:dyDescent="0.15"/>
    <row r="10159" customFormat="1" x14ac:dyDescent="0.15"/>
    <row r="10160" customFormat="1" x14ac:dyDescent="0.15"/>
    <row r="10161" customFormat="1" x14ac:dyDescent="0.15"/>
    <row r="10162" customFormat="1" x14ac:dyDescent="0.15"/>
    <row r="10163" customFormat="1" x14ac:dyDescent="0.15"/>
    <row r="10164" customFormat="1" x14ac:dyDescent="0.15"/>
    <row r="10165" customFormat="1" x14ac:dyDescent="0.15"/>
    <row r="10166" customFormat="1" x14ac:dyDescent="0.15"/>
    <row r="10167" customFormat="1" x14ac:dyDescent="0.15"/>
    <row r="10168" customFormat="1" x14ac:dyDescent="0.15"/>
    <row r="10169" customFormat="1" x14ac:dyDescent="0.15"/>
    <row r="10170" customFormat="1" x14ac:dyDescent="0.15"/>
    <row r="10171" customFormat="1" x14ac:dyDescent="0.15"/>
    <row r="10172" customFormat="1" x14ac:dyDescent="0.15"/>
    <row r="10173" customFormat="1" x14ac:dyDescent="0.15"/>
    <row r="10174" customFormat="1" x14ac:dyDescent="0.15"/>
    <row r="10175" customFormat="1" x14ac:dyDescent="0.15"/>
    <row r="10176" customFormat="1" x14ac:dyDescent="0.15"/>
    <row r="10177" customFormat="1" x14ac:dyDescent="0.15"/>
    <row r="10178" customFormat="1" x14ac:dyDescent="0.15"/>
    <row r="10179" customFormat="1" x14ac:dyDescent="0.15"/>
    <row r="10180" customFormat="1" x14ac:dyDescent="0.15"/>
    <row r="10181" customFormat="1" x14ac:dyDescent="0.15"/>
    <row r="10182" customFormat="1" x14ac:dyDescent="0.15"/>
    <row r="10183" customFormat="1" x14ac:dyDescent="0.15"/>
    <row r="10184" customFormat="1" x14ac:dyDescent="0.15"/>
    <row r="10185" customFormat="1" x14ac:dyDescent="0.15"/>
    <row r="10186" customFormat="1" x14ac:dyDescent="0.15"/>
    <row r="10187" customFormat="1" x14ac:dyDescent="0.15"/>
    <row r="10188" customFormat="1" x14ac:dyDescent="0.15"/>
    <row r="10189" customFormat="1" x14ac:dyDescent="0.15"/>
    <row r="10190" customFormat="1" x14ac:dyDescent="0.15"/>
    <row r="10191" customFormat="1" x14ac:dyDescent="0.15"/>
    <row r="10192" customFormat="1" x14ac:dyDescent="0.15"/>
    <row r="10193" customFormat="1" x14ac:dyDescent="0.15"/>
    <row r="10194" customFormat="1" x14ac:dyDescent="0.15"/>
    <row r="10195" customFormat="1" x14ac:dyDescent="0.15"/>
    <row r="10196" customFormat="1" x14ac:dyDescent="0.15"/>
    <row r="10197" customFormat="1" x14ac:dyDescent="0.15"/>
    <row r="10198" customFormat="1" x14ac:dyDescent="0.15"/>
    <row r="10199" customFormat="1" x14ac:dyDescent="0.15"/>
    <row r="10200" customFormat="1" x14ac:dyDescent="0.15"/>
    <row r="10201" customFormat="1" x14ac:dyDescent="0.15"/>
    <row r="10202" customFormat="1" x14ac:dyDescent="0.15"/>
    <row r="10203" customFormat="1" x14ac:dyDescent="0.15"/>
    <row r="10204" customFormat="1" x14ac:dyDescent="0.15"/>
    <row r="10205" customFormat="1" x14ac:dyDescent="0.15"/>
    <row r="10206" customFormat="1" x14ac:dyDescent="0.15"/>
    <row r="10207" customFormat="1" x14ac:dyDescent="0.15"/>
    <row r="10208" customFormat="1" x14ac:dyDescent="0.15"/>
    <row r="10209" customFormat="1" x14ac:dyDescent="0.15"/>
    <row r="10210" customFormat="1" x14ac:dyDescent="0.15"/>
    <row r="10211" customFormat="1" x14ac:dyDescent="0.15"/>
    <row r="10212" customFormat="1" x14ac:dyDescent="0.15"/>
    <row r="10213" customFormat="1" x14ac:dyDescent="0.15"/>
    <row r="10214" customFormat="1" x14ac:dyDescent="0.15"/>
    <row r="10215" customFormat="1" x14ac:dyDescent="0.15"/>
    <row r="10216" customFormat="1" x14ac:dyDescent="0.15"/>
    <row r="10217" customFormat="1" x14ac:dyDescent="0.15"/>
    <row r="10218" customFormat="1" x14ac:dyDescent="0.15"/>
    <row r="10219" customFormat="1" x14ac:dyDescent="0.15"/>
    <row r="10220" customFormat="1" x14ac:dyDescent="0.15"/>
    <row r="10221" customFormat="1" x14ac:dyDescent="0.15"/>
    <row r="10222" customFormat="1" x14ac:dyDescent="0.15"/>
    <row r="10223" customFormat="1" x14ac:dyDescent="0.15"/>
    <row r="10224" customFormat="1" x14ac:dyDescent="0.15"/>
    <row r="10225" customFormat="1" x14ac:dyDescent="0.15"/>
    <row r="10226" customFormat="1" x14ac:dyDescent="0.15"/>
    <row r="10227" customFormat="1" x14ac:dyDescent="0.15"/>
    <row r="10228" customFormat="1" x14ac:dyDescent="0.15"/>
    <row r="10229" customFormat="1" x14ac:dyDescent="0.15"/>
    <row r="10230" customFormat="1" x14ac:dyDescent="0.15"/>
    <row r="10231" customFormat="1" x14ac:dyDescent="0.15"/>
    <row r="10232" customFormat="1" x14ac:dyDescent="0.15"/>
    <row r="10233" customFormat="1" x14ac:dyDescent="0.15"/>
    <row r="10234" customFormat="1" x14ac:dyDescent="0.15"/>
    <row r="10235" customFormat="1" x14ac:dyDescent="0.15"/>
    <row r="10236" customFormat="1" x14ac:dyDescent="0.15"/>
    <row r="10237" customFormat="1" x14ac:dyDescent="0.15"/>
    <row r="10238" customFormat="1" x14ac:dyDescent="0.15"/>
    <row r="10239" customFormat="1" x14ac:dyDescent="0.15"/>
    <row r="10240" customFormat="1" x14ac:dyDescent="0.15"/>
    <row r="10241" customFormat="1" x14ac:dyDescent="0.15"/>
    <row r="10242" customFormat="1" x14ac:dyDescent="0.15"/>
    <row r="10243" customFormat="1" x14ac:dyDescent="0.15"/>
    <row r="10244" customFormat="1" x14ac:dyDescent="0.15"/>
    <row r="10245" customFormat="1" x14ac:dyDescent="0.15"/>
    <row r="10246" customFormat="1" x14ac:dyDescent="0.15"/>
    <row r="10247" customFormat="1" x14ac:dyDescent="0.15"/>
    <row r="10248" customFormat="1" x14ac:dyDescent="0.15"/>
    <row r="10249" customFormat="1" x14ac:dyDescent="0.15"/>
    <row r="10250" customFormat="1" x14ac:dyDescent="0.15"/>
    <row r="10251" customFormat="1" x14ac:dyDescent="0.15"/>
    <row r="10252" customFormat="1" x14ac:dyDescent="0.15"/>
    <row r="10253" customFormat="1" x14ac:dyDescent="0.15"/>
    <row r="10254" customFormat="1" x14ac:dyDescent="0.15"/>
    <row r="10255" customFormat="1" x14ac:dyDescent="0.15"/>
    <row r="10256" customFormat="1" x14ac:dyDescent="0.15"/>
    <row r="10257" customFormat="1" x14ac:dyDescent="0.15"/>
    <row r="10258" customFormat="1" x14ac:dyDescent="0.15"/>
    <row r="10259" customFormat="1" x14ac:dyDescent="0.15"/>
    <row r="10260" customFormat="1" x14ac:dyDescent="0.15"/>
    <row r="10261" customFormat="1" x14ac:dyDescent="0.15"/>
    <row r="10262" customFormat="1" x14ac:dyDescent="0.15"/>
    <row r="10263" customFormat="1" x14ac:dyDescent="0.15"/>
    <row r="10264" customFormat="1" x14ac:dyDescent="0.15"/>
    <row r="10265" customFormat="1" x14ac:dyDescent="0.15"/>
    <row r="10266" customFormat="1" x14ac:dyDescent="0.15"/>
    <row r="10267" customFormat="1" x14ac:dyDescent="0.15"/>
    <row r="10268" customFormat="1" x14ac:dyDescent="0.15"/>
    <row r="10269" customFormat="1" x14ac:dyDescent="0.15"/>
    <row r="10270" customFormat="1" x14ac:dyDescent="0.15"/>
    <row r="10271" customFormat="1" x14ac:dyDescent="0.15"/>
    <row r="10272" customFormat="1" x14ac:dyDescent="0.15"/>
    <row r="10273" customFormat="1" x14ac:dyDescent="0.15"/>
    <row r="10274" customFormat="1" x14ac:dyDescent="0.15"/>
    <row r="10275" customFormat="1" x14ac:dyDescent="0.15"/>
    <row r="10276" customFormat="1" x14ac:dyDescent="0.15"/>
    <row r="10277" customFormat="1" x14ac:dyDescent="0.15"/>
    <row r="10278" customFormat="1" x14ac:dyDescent="0.15"/>
    <row r="10279" customFormat="1" x14ac:dyDescent="0.15"/>
    <row r="10280" customFormat="1" x14ac:dyDescent="0.15"/>
    <row r="10281" customFormat="1" x14ac:dyDescent="0.15"/>
    <row r="10282" customFormat="1" x14ac:dyDescent="0.15"/>
    <row r="10283" customFormat="1" x14ac:dyDescent="0.15"/>
    <row r="10284" customFormat="1" x14ac:dyDescent="0.15"/>
    <row r="10285" customFormat="1" x14ac:dyDescent="0.15"/>
    <row r="10286" customFormat="1" x14ac:dyDescent="0.15"/>
    <row r="10287" customFormat="1" x14ac:dyDescent="0.15"/>
    <row r="10288" customFormat="1" x14ac:dyDescent="0.15"/>
    <row r="10289" customFormat="1" x14ac:dyDescent="0.15"/>
    <row r="10290" customFormat="1" x14ac:dyDescent="0.15"/>
    <row r="10291" customFormat="1" x14ac:dyDescent="0.15"/>
    <row r="10292" customFormat="1" x14ac:dyDescent="0.15"/>
    <row r="10293" customFormat="1" x14ac:dyDescent="0.15"/>
    <row r="10294" customFormat="1" x14ac:dyDescent="0.15"/>
    <row r="10295" customFormat="1" x14ac:dyDescent="0.15"/>
    <row r="10296" customFormat="1" x14ac:dyDescent="0.15"/>
    <row r="10297" customFormat="1" x14ac:dyDescent="0.15"/>
    <row r="10298" customFormat="1" x14ac:dyDescent="0.15"/>
    <row r="10299" customFormat="1" x14ac:dyDescent="0.15"/>
    <row r="10300" customFormat="1" x14ac:dyDescent="0.15"/>
    <row r="10301" customFormat="1" x14ac:dyDescent="0.15"/>
    <row r="10302" customFormat="1" x14ac:dyDescent="0.15"/>
    <row r="10303" customFormat="1" x14ac:dyDescent="0.15"/>
    <row r="10304" customFormat="1" x14ac:dyDescent="0.15"/>
    <row r="10305" customFormat="1" x14ac:dyDescent="0.15"/>
    <row r="10306" customFormat="1" x14ac:dyDescent="0.15"/>
    <row r="10307" customFormat="1" x14ac:dyDescent="0.15"/>
    <row r="10308" customFormat="1" x14ac:dyDescent="0.15"/>
    <row r="10309" customFormat="1" x14ac:dyDescent="0.15"/>
    <row r="10310" customFormat="1" x14ac:dyDescent="0.15"/>
    <row r="10311" customFormat="1" x14ac:dyDescent="0.15"/>
    <row r="10312" customFormat="1" x14ac:dyDescent="0.15"/>
    <row r="10313" customFormat="1" x14ac:dyDescent="0.15"/>
    <row r="10314" customFormat="1" x14ac:dyDescent="0.15"/>
    <row r="10315" customFormat="1" x14ac:dyDescent="0.15"/>
    <row r="10316" customFormat="1" x14ac:dyDescent="0.15"/>
    <row r="10317" customFormat="1" x14ac:dyDescent="0.15"/>
    <row r="10318" customFormat="1" x14ac:dyDescent="0.15"/>
    <row r="10319" customFormat="1" x14ac:dyDescent="0.15"/>
    <row r="10320" customFormat="1" x14ac:dyDescent="0.15"/>
    <row r="10321" customFormat="1" x14ac:dyDescent="0.15"/>
    <row r="10322" customFormat="1" x14ac:dyDescent="0.15"/>
    <row r="10323" customFormat="1" x14ac:dyDescent="0.15"/>
    <row r="10324" customFormat="1" x14ac:dyDescent="0.15"/>
    <row r="10325" customFormat="1" x14ac:dyDescent="0.15"/>
    <row r="10326" customFormat="1" x14ac:dyDescent="0.15"/>
    <row r="10327" customFormat="1" x14ac:dyDescent="0.15"/>
    <row r="10328" customFormat="1" x14ac:dyDescent="0.15"/>
    <row r="10329" customFormat="1" x14ac:dyDescent="0.15"/>
    <row r="10330" customFormat="1" x14ac:dyDescent="0.15"/>
    <row r="10331" customFormat="1" x14ac:dyDescent="0.15"/>
    <row r="10332" customFormat="1" x14ac:dyDescent="0.15"/>
    <row r="10333" customFormat="1" x14ac:dyDescent="0.15"/>
    <row r="10334" customFormat="1" x14ac:dyDescent="0.15"/>
    <row r="10335" customFormat="1" x14ac:dyDescent="0.15"/>
    <row r="10336" customFormat="1" x14ac:dyDescent="0.15"/>
    <row r="10337" customFormat="1" x14ac:dyDescent="0.15"/>
    <row r="10338" customFormat="1" x14ac:dyDescent="0.15"/>
    <row r="10339" customFormat="1" x14ac:dyDescent="0.15"/>
    <row r="10340" customFormat="1" x14ac:dyDescent="0.15"/>
    <row r="10341" customFormat="1" x14ac:dyDescent="0.15"/>
    <row r="10342" customFormat="1" x14ac:dyDescent="0.15"/>
    <row r="10343" customFormat="1" x14ac:dyDescent="0.15"/>
    <row r="10344" customFormat="1" x14ac:dyDescent="0.15"/>
    <row r="10345" customFormat="1" x14ac:dyDescent="0.15"/>
    <row r="10346" customFormat="1" x14ac:dyDescent="0.15"/>
    <row r="10347" customFormat="1" x14ac:dyDescent="0.15"/>
    <row r="10348" customFormat="1" x14ac:dyDescent="0.15"/>
    <row r="10349" customFormat="1" x14ac:dyDescent="0.15"/>
    <row r="10350" customFormat="1" x14ac:dyDescent="0.15"/>
    <row r="10351" customFormat="1" x14ac:dyDescent="0.15"/>
    <row r="10352" customFormat="1" x14ac:dyDescent="0.15"/>
    <row r="10353" customFormat="1" x14ac:dyDescent="0.15"/>
    <row r="10354" customFormat="1" x14ac:dyDescent="0.15"/>
    <row r="10355" customFormat="1" x14ac:dyDescent="0.15"/>
    <row r="10356" customFormat="1" x14ac:dyDescent="0.15"/>
    <row r="10357" customFormat="1" x14ac:dyDescent="0.15"/>
    <row r="10358" customFormat="1" x14ac:dyDescent="0.15"/>
    <row r="10359" customFormat="1" x14ac:dyDescent="0.15"/>
    <row r="10360" customFormat="1" x14ac:dyDescent="0.15"/>
    <row r="10361" customFormat="1" x14ac:dyDescent="0.15"/>
    <row r="10362" customFormat="1" x14ac:dyDescent="0.15"/>
    <row r="10363" customFormat="1" x14ac:dyDescent="0.15"/>
    <row r="10364" customFormat="1" x14ac:dyDescent="0.15"/>
    <row r="10365" customFormat="1" x14ac:dyDescent="0.15"/>
    <row r="10366" customFormat="1" x14ac:dyDescent="0.15"/>
    <row r="10367" customFormat="1" x14ac:dyDescent="0.15"/>
    <row r="10368" customFormat="1" x14ac:dyDescent="0.15"/>
    <row r="10369" customFormat="1" x14ac:dyDescent="0.15"/>
    <row r="10370" customFormat="1" x14ac:dyDescent="0.15"/>
    <row r="10371" customFormat="1" x14ac:dyDescent="0.15"/>
    <row r="10372" customFormat="1" x14ac:dyDescent="0.15"/>
    <row r="10373" customFormat="1" x14ac:dyDescent="0.15"/>
    <row r="10374" customFormat="1" x14ac:dyDescent="0.15"/>
    <row r="10375" customFormat="1" x14ac:dyDescent="0.15"/>
    <row r="10376" customFormat="1" x14ac:dyDescent="0.15"/>
    <row r="10377" customFormat="1" x14ac:dyDescent="0.15"/>
    <row r="10378" customFormat="1" x14ac:dyDescent="0.15"/>
    <row r="10379" customFormat="1" x14ac:dyDescent="0.15"/>
    <row r="10380" customFormat="1" x14ac:dyDescent="0.15"/>
    <row r="10381" customFormat="1" x14ac:dyDescent="0.15"/>
    <row r="10382" customFormat="1" x14ac:dyDescent="0.15"/>
    <row r="10383" customFormat="1" x14ac:dyDescent="0.15"/>
    <row r="10384" customFormat="1" x14ac:dyDescent="0.15"/>
    <row r="10385" customFormat="1" x14ac:dyDescent="0.15"/>
    <row r="10386" customFormat="1" x14ac:dyDescent="0.15"/>
    <row r="10387" customFormat="1" x14ac:dyDescent="0.15"/>
    <row r="10388" customFormat="1" x14ac:dyDescent="0.15"/>
    <row r="10389" customFormat="1" x14ac:dyDescent="0.15"/>
    <row r="10390" customFormat="1" x14ac:dyDescent="0.15"/>
    <row r="10391" customFormat="1" x14ac:dyDescent="0.15"/>
    <row r="10392" customFormat="1" x14ac:dyDescent="0.15"/>
    <row r="10393" customFormat="1" x14ac:dyDescent="0.15"/>
    <row r="10394" customFormat="1" x14ac:dyDescent="0.15"/>
    <row r="10395" customFormat="1" x14ac:dyDescent="0.15"/>
    <row r="10396" customFormat="1" x14ac:dyDescent="0.15"/>
    <row r="10397" customFormat="1" x14ac:dyDescent="0.15"/>
    <row r="10398" customFormat="1" x14ac:dyDescent="0.15"/>
    <row r="10399" customFormat="1" x14ac:dyDescent="0.15"/>
    <row r="10400" customFormat="1" x14ac:dyDescent="0.15"/>
    <row r="10401" customFormat="1" x14ac:dyDescent="0.15"/>
    <row r="10402" customFormat="1" x14ac:dyDescent="0.15"/>
    <row r="10403" customFormat="1" x14ac:dyDescent="0.15"/>
  </sheetData>
  <sheetProtection algorithmName="SHA-512" hashValue="BJ7pNvKbS9dEkehfNRb3ZuS7nnNGB9eB/tfYsrUsbcj1MoIpnVl4uXqhaxN83LDlCRWgYD4kz7bbc7f7OJWJ1Q==" saltValue="GnhDifXvb2NIjV8298POxw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64AC7-D667-BB4A-A705-55679987998C}">
  <sheetPr codeName="Sheet14"/>
  <dimension ref="A1:BL27"/>
  <sheetViews>
    <sheetView zoomScale="120" zoomScaleNormal="120" workbookViewId="0">
      <selection activeCell="A19" sqref="A19:XFD20"/>
    </sheetView>
  </sheetViews>
  <sheetFormatPr baseColWidth="10" defaultRowHeight="13" x14ac:dyDescent="0.15"/>
  <cols>
    <col min="1" max="1" width="7.1640625" customWidth="1"/>
    <col min="3" max="3" width="6.33203125" customWidth="1"/>
    <col min="4" max="4" width="18.6640625" customWidth="1"/>
    <col min="6" max="6" width="16.1640625" customWidth="1"/>
    <col min="7" max="7" width="16.5" customWidth="1"/>
    <col min="57" max="57" width="50.6640625" customWidth="1"/>
    <col min="58" max="58" width="12.1640625" customWidth="1"/>
    <col min="59" max="59" width="10.83203125" customWidth="1"/>
    <col min="61" max="61" width="20.5" customWidth="1"/>
    <col min="62" max="62" width="88.1640625" customWidth="1"/>
  </cols>
  <sheetData>
    <row r="1" spans="1:64" ht="70" x14ac:dyDescent="0.15">
      <c r="A1" s="127" t="s">
        <v>209</v>
      </c>
      <c r="B1" s="127" t="s">
        <v>366</v>
      </c>
      <c r="C1" s="128" t="s">
        <v>257</v>
      </c>
      <c r="D1" s="129" t="s">
        <v>258</v>
      </c>
      <c r="E1" s="127" t="s">
        <v>259</v>
      </c>
      <c r="F1" s="128" t="s">
        <v>267</v>
      </c>
      <c r="G1" s="129" t="s">
        <v>260</v>
      </c>
      <c r="H1" s="130" t="s">
        <v>268</v>
      </c>
      <c r="I1" s="131" t="s">
        <v>261</v>
      </c>
      <c r="J1" s="131" t="s">
        <v>262</v>
      </c>
      <c r="K1" s="131" t="s">
        <v>263</v>
      </c>
      <c r="L1" s="131" t="s">
        <v>264</v>
      </c>
      <c r="M1" s="131" t="s">
        <v>265</v>
      </c>
      <c r="N1" s="132" t="s">
        <v>266</v>
      </c>
      <c r="O1" s="133" t="s">
        <v>316</v>
      </c>
      <c r="P1" s="133" t="s">
        <v>317</v>
      </c>
      <c r="Q1" s="133" t="s">
        <v>318</v>
      </c>
      <c r="R1" s="133" t="s">
        <v>319</v>
      </c>
      <c r="S1" s="133" t="s">
        <v>320</v>
      </c>
      <c r="T1" s="134" t="s">
        <v>321</v>
      </c>
      <c r="U1" s="135" t="s">
        <v>322</v>
      </c>
      <c r="V1" s="135" t="s">
        <v>323</v>
      </c>
      <c r="W1" s="135" t="s">
        <v>324</v>
      </c>
      <c r="X1" s="135" t="s">
        <v>428</v>
      </c>
      <c r="Y1" s="135" t="s">
        <v>429</v>
      </c>
      <c r="Z1" s="136" t="s">
        <v>430</v>
      </c>
      <c r="AA1" s="137" t="s">
        <v>431</v>
      </c>
      <c r="AB1" s="137" t="s">
        <v>331</v>
      </c>
      <c r="AC1" s="137" t="s">
        <v>332</v>
      </c>
      <c r="AD1" s="137" t="s">
        <v>333</v>
      </c>
      <c r="AE1" s="137" t="s">
        <v>334</v>
      </c>
      <c r="AF1" s="138" t="s">
        <v>335</v>
      </c>
      <c r="AG1" s="139" t="s">
        <v>336</v>
      </c>
      <c r="AH1" s="139" t="s">
        <v>337</v>
      </c>
      <c r="AI1" s="139" t="s">
        <v>338</v>
      </c>
      <c r="AJ1" s="140" t="s">
        <v>229</v>
      </c>
      <c r="AK1" s="139"/>
      <c r="AL1" s="141" t="s">
        <v>230</v>
      </c>
      <c r="AM1" s="142" t="s">
        <v>231</v>
      </c>
      <c r="AN1" s="141" t="s">
        <v>232</v>
      </c>
      <c r="AO1" s="133" t="s">
        <v>340</v>
      </c>
      <c r="AP1" s="143" t="s">
        <v>440</v>
      </c>
      <c r="AQ1" s="133" t="s">
        <v>441</v>
      </c>
      <c r="AR1" s="143" t="s">
        <v>442</v>
      </c>
      <c r="AS1" s="134" t="s">
        <v>443</v>
      </c>
      <c r="AT1" s="189" t="s">
        <v>549</v>
      </c>
      <c r="AU1" s="190" t="s">
        <v>550</v>
      </c>
      <c r="AV1" s="143" t="s">
        <v>444</v>
      </c>
      <c r="AW1" s="134" t="s">
        <v>445</v>
      </c>
      <c r="AX1" s="127" t="s">
        <v>446</v>
      </c>
      <c r="AY1" s="144" t="s">
        <v>447</v>
      </c>
      <c r="AZ1" s="145" t="s">
        <v>249</v>
      </c>
      <c r="BA1" s="144" t="s">
        <v>250</v>
      </c>
      <c r="BB1" s="144" t="s">
        <v>551</v>
      </c>
      <c r="BC1" s="144" t="s">
        <v>552</v>
      </c>
      <c r="BD1" s="144" t="s">
        <v>553</v>
      </c>
      <c r="BE1" s="127" t="s">
        <v>251</v>
      </c>
      <c r="BF1" s="128" t="s">
        <v>252</v>
      </c>
      <c r="BG1" s="144" t="s">
        <v>353</v>
      </c>
      <c r="BH1" s="144" t="s">
        <v>354</v>
      </c>
      <c r="BI1" s="128" t="s">
        <v>355</v>
      </c>
      <c r="BJ1" s="144" t="s">
        <v>356</v>
      </c>
      <c r="BK1" s="127" t="s">
        <v>357</v>
      </c>
    </row>
    <row r="2" spans="1:64" x14ac:dyDescent="0.15">
      <c r="A2" s="146">
        <v>370</v>
      </c>
      <c r="B2" s="191">
        <v>41902</v>
      </c>
      <c r="C2" s="148" t="s">
        <v>554</v>
      </c>
      <c r="D2" s="149" t="s">
        <v>555</v>
      </c>
      <c r="E2" s="150">
        <v>41822</v>
      </c>
      <c r="F2" s="148" t="s">
        <v>556</v>
      </c>
      <c r="G2" s="149" t="s">
        <v>557</v>
      </c>
      <c r="H2" s="149">
        <v>64</v>
      </c>
      <c r="I2" s="151" t="s">
        <v>558</v>
      </c>
      <c r="J2" s="152">
        <v>6660</v>
      </c>
      <c r="K2" s="152">
        <v>6660</v>
      </c>
      <c r="L2" s="152">
        <v>6660</v>
      </c>
      <c r="M2" s="152">
        <v>6660</v>
      </c>
      <c r="N2" s="152">
        <v>6660</v>
      </c>
      <c r="O2" s="149">
        <v>2.92</v>
      </c>
      <c r="P2" s="149">
        <v>2.5</v>
      </c>
      <c r="Q2" s="149">
        <v>0</v>
      </c>
      <c r="R2" s="149">
        <v>0</v>
      </c>
      <c r="S2" s="149">
        <v>0</v>
      </c>
      <c r="T2" s="149">
        <v>0</v>
      </c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53" t="s">
        <v>559</v>
      </c>
      <c r="AH2" s="153"/>
      <c r="AI2" s="153"/>
      <c r="AJ2" s="153"/>
      <c r="AK2" s="192"/>
      <c r="AL2" s="153">
        <v>0</v>
      </c>
      <c r="AM2" s="153">
        <v>0</v>
      </c>
      <c r="AN2" s="153">
        <v>0</v>
      </c>
      <c r="AO2" s="153">
        <v>13</v>
      </c>
      <c r="AP2" s="153">
        <v>0</v>
      </c>
      <c r="AQ2" s="153">
        <v>0</v>
      </c>
      <c r="AR2" s="153">
        <v>0</v>
      </c>
      <c r="AS2" s="153">
        <v>0</v>
      </c>
      <c r="AT2" s="153">
        <v>0</v>
      </c>
      <c r="AU2" s="153">
        <v>0</v>
      </c>
      <c r="AV2" s="153">
        <v>0</v>
      </c>
      <c r="AW2" s="153">
        <v>0</v>
      </c>
      <c r="AX2" s="149"/>
      <c r="AY2" s="153" t="s">
        <v>559</v>
      </c>
      <c r="AZ2" s="153">
        <v>12</v>
      </c>
      <c r="BA2" s="153" t="s">
        <v>559</v>
      </c>
      <c r="BB2" s="153"/>
      <c r="BC2" s="153"/>
      <c r="BD2" s="153"/>
      <c r="BE2" s="193" t="s">
        <v>560</v>
      </c>
      <c r="BF2" s="149" t="s">
        <v>561</v>
      </c>
      <c r="BG2" s="153">
        <v>25</v>
      </c>
      <c r="BH2" s="153" t="s">
        <v>562</v>
      </c>
      <c r="BI2" s="148"/>
      <c r="BJ2" s="192" t="s">
        <v>563</v>
      </c>
      <c r="BK2" s="192" t="s">
        <v>495</v>
      </c>
    </row>
    <row r="3" spans="1:64" x14ac:dyDescent="0.15">
      <c r="A3" s="146">
        <v>1088</v>
      </c>
      <c r="B3" s="191">
        <v>41902</v>
      </c>
      <c r="C3" s="148" t="s">
        <v>554</v>
      </c>
      <c r="D3" s="149" t="s">
        <v>555</v>
      </c>
      <c r="E3" s="150">
        <v>41820</v>
      </c>
      <c r="F3" s="148" t="s">
        <v>564</v>
      </c>
      <c r="G3" s="149" t="s">
        <v>499</v>
      </c>
      <c r="H3" s="149">
        <v>75</v>
      </c>
      <c r="I3" s="151" t="s">
        <v>558</v>
      </c>
      <c r="J3" s="152">
        <v>1200</v>
      </c>
      <c r="K3" s="152">
        <v>2400</v>
      </c>
      <c r="L3" s="152">
        <v>5400</v>
      </c>
      <c r="M3" s="152">
        <v>165400</v>
      </c>
      <c r="N3" s="152">
        <v>832000</v>
      </c>
      <c r="O3" s="149">
        <v>3.85</v>
      </c>
      <c r="P3" s="149">
        <v>2.4500000000000002</v>
      </c>
      <c r="Q3" s="149">
        <v>2.31</v>
      </c>
      <c r="R3" s="149">
        <v>2.31</v>
      </c>
      <c r="S3" s="149">
        <v>2.2200000000000002</v>
      </c>
      <c r="T3" s="149">
        <v>1.9</v>
      </c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53" t="s">
        <v>559</v>
      </c>
      <c r="AH3" s="149"/>
      <c r="AI3" s="149"/>
      <c r="AJ3" s="149"/>
      <c r="AK3" s="192"/>
      <c r="AL3" s="153">
        <v>0</v>
      </c>
      <c r="AM3" s="153">
        <v>0</v>
      </c>
      <c r="AN3" s="153">
        <v>20</v>
      </c>
      <c r="AO3" s="153">
        <v>0</v>
      </c>
      <c r="AP3" s="153">
        <v>0</v>
      </c>
      <c r="AQ3" s="153">
        <v>0</v>
      </c>
      <c r="AR3" s="153">
        <v>0</v>
      </c>
      <c r="AS3" s="153">
        <v>0</v>
      </c>
      <c r="AT3" s="153">
        <v>0</v>
      </c>
      <c r="AU3" s="153">
        <v>0</v>
      </c>
      <c r="AV3" s="153">
        <v>0</v>
      </c>
      <c r="AW3" s="153">
        <v>0</v>
      </c>
      <c r="AX3" s="153"/>
      <c r="AY3" s="153" t="s">
        <v>559</v>
      </c>
      <c r="AZ3" s="153"/>
      <c r="BA3" s="153" t="s">
        <v>559</v>
      </c>
      <c r="BB3" s="153"/>
      <c r="BC3" s="153"/>
      <c r="BD3" s="153"/>
      <c r="BE3" s="148"/>
      <c r="BF3" s="149"/>
      <c r="BG3" s="153"/>
      <c r="BH3" s="153" t="s">
        <v>562</v>
      </c>
      <c r="BI3" s="148"/>
      <c r="BJ3" s="192" t="s">
        <v>563</v>
      </c>
      <c r="BK3" s="192" t="s">
        <v>495</v>
      </c>
    </row>
    <row r="4" spans="1:64" x14ac:dyDescent="0.15">
      <c r="A4" s="146">
        <v>1159</v>
      </c>
      <c r="B4" s="191">
        <v>41902</v>
      </c>
      <c r="C4" s="194" t="s">
        <v>565</v>
      </c>
      <c r="D4" s="149" t="s">
        <v>566</v>
      </c>
      <c r="E4" s="195">
        <v>41852</v>
      </c>
      <c r="F4" s="148" t="s">
        <v>567</v>
      </c>
      <c r="G4" s="149" t="s">
        <v>568</v>
      </c>
      <c r="H4" s="149">
        <v>59.1</v>
      </c>
      <c r="I4" s="151" t="s">
        <v>558</v>
      </c>
      <c r="J4" s="152">
        <v>1200</v>
      </c>
      <c r="K4" s="152">
        <v>2400</v>
      </c>
      <c r="L4" s="152">
        <v>5400</v>
      </c>
      <c r="M4" s="152">
        <v>165400</v>
      </c>
      <c r="N4" s="152">
        <v>832000</v>
      </c>
      <c r="O4" s="149">
        <v>3.79</v>
      </c>
      <c r="P4" s="149">
        <v>2.5</v>
      </c>
      <c r="Q4" s="149">
        <v>2.35</v>
      </c>
      <c r="R4" s="149">
        <v>2.3199999999999998</v>
      </c>
      <c r="S4" s="149">
        <v>2.2200000000000002</v>
      </c>
      <c r="T4" s="149">
        <v>1.84</v>
      </c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53" t="s">
        <v>569</v>
      </c>
      <c r="AH4" s="153"/>
      <c r="AI4" s="153"/>
      <c r="AJ4" s="153"/>
      <c r="AK4" s="192"/>
      <c r="AL4" s="153">
        <v>0</v>
      </c>
      <c r="AM4" s="153">
        <v>0</v>
      </c>
      <c r="AN4" s="153">
        <v>0</v>
      </c>
      <c r="AO4" s="153">
        <v>18</v>
      </c>
      <c r="AP4" s="153">
        <v>0</v>
      </c>
      <c r="AQ4" s="153">
        <v>0</v>
      </c>
      <c r="AR4" s="153">
        <v>0</v>
      </c>
      <c r="AS4" s="153">
        <v>0</v>
      </c>
      <c r="AT4" s="153">
        <v>0</v>
      </c>
      <c r="AU4" s="153">
        <v>0</v>
      </c>
      <c r="AV4" s="153">
        <v>0</v>
      </c>
      <c r="AW4" s="153">
        <v>0</v>
      </c>
      <c r="AX4" s="149"/>
      <c r="AY4" s="153" t="s">
        <v>559</v>
      </c>
      <c r="AZ4" s="153">
        <v>24</v>
      </c>
      <c r="BA4" s="153" t="s">
        <v>559</v>
      </c>
      <c r="BB4" s="153"/>
      <c r="BC4" s="153"/>
      <c r="BD4" s="153"/>
      <c r="BE4" s="148"/>
      <c r="BF4" s="149"/>
      <c r="BG4" s="153"/>
      <c r="BH4" s="153" t="s">
        <v>570</v>
      </c>
      <c r="BI4" s="148"/>
      <c r="BJ4" s="192" t="s">
        <v>571</v>
      </c>
      <c r="BK4" s="192" t="s">
        <v>572</v>
      </c>
    </row>
    <row r="5" spans="1:64" x14ac:dyDescent="0.15">
      <c r="A5" s="146">
        <v>839</v>
      </c>
      <c r="B5" s="191">
        <v>41902</v>
      </c>
      <c r="C5" s="148" t="s">
        <v>554</v>
      </c>
      <c r="D5" s="149" t="s">
        <v>555</v>
      </c>
      <c r="E5" s="150">
        <v>41880</v>
      </c>
      <c r="F5" s="148" t="s">
        <v>573</v>
      </c>
      <c r="G5" s="149" t="s">
        <v>574</v>
      </c>
      <c r="H5" s="149">
        <v>59.3</v>
      </c>
      <c r="I5" s="151" t="s">
        <v>558</v>
      </c>
      <c r="J5" s="152">
        <v>1200</v>
      </c>
      <c r="K5" s="152">
        <v>2400</v>
      </c>
      <c r="L5" s="152">
        <v>5400</v>
      </c>
      <c r="M5" s="152">
        <v>165400</v>
      </c>
      <c r="N5" s="152">
        <v>832000</v>
      </c>
      <c r="O5" s="149">
        <v>4.07</v>
      </c>
      <c r="P5" s="149">
        <v>2.72</v>
      </c>
      <c r="Q5" s="149">
        <v>2.6</v>
      </c>
      <c r="R5" s="149">
        <v>2.5</v>
      </c>
      <c r="S5" s="149">
        <v>2.4</v>
      </c>
      <c r="T5" s="149">
        <v>2.08</v>
      </c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53" t="s">
        <v>559</v>
      </c>
      <c r="AH5" s="149"/>
      <c r="AI5" s="149"/>
      <c r="AJ5" s="149"/>
      <c r="AK5" s="192"/>
      <c r="AL5" s="153">
        <v>0</v>
      </c>
      <c r="AM5" s="153">
        <v>20</v>
      </c>
      <c r="AN5" s="153">
        <v>0</v>
      </c>
      <c r="AO5" s="153">
        <v>0</v>
      </c>
      <c r="AP5" s="153">
        <v>0</v>
      </c>
      <c r="AQ5" s="153">
        <v>0</v>
      </c>
      <c r="AR5" s="153">
        <v>0</v>
      </c>
      <c r="AS5" s="153">
        <v>0</v>
      </c>
      <c r="AT5" s="153">
        <v>0</v>
      </c>
      <c r="AU5" s="153">
        <v>0</v>
      </c>
      <c r="AV5" s="153">
        <v>0</v>
      </c>
      <c r="AW5" s="153">
        <v>0</v>
      </c>
      <c r="AX5" s="149"/>
      <c r="AY5" s="153" t="s">
        <v>559</v>
      </c>
      <c r="AZ5" s="153">
        <v>12</v>
      </c>
      <c r="BA5" s="153" t="s">
        <v>559</v>
      </c>
      <c r="BB5" s="153"/>
      <c r="BC5" s="153"/>
      <c r="BD5" s="153"/>
      <c r="BE5" s="148" t="s">
        <v>513</v>
      </c>
      <c r="BF5" s="149" t="s">
        <v>561</v>
      </c>
      <c r="BG5" s="153">
        <v>50</v>
      </c>
      <c r="BH5" s="153" t="s">
        <v>562</v>
      </c>
      <c r="BI5" s="148"/>
      <c r="BJ5" s="192" t="s">
        <v>563</v>
      </c>
      <c r="BK5" s="192" t="s">
        <v>495</v>
      </c>
    </row>
    <row r="6" spans="1:64" x14ac:dyDescent="0.15">
      <c r="A6" s="146">
        <v>508</v>
      </c>
      <c r="B6" s="191">
        <v>41902</v>
      </c>
      <c r="C6" s="148" t="s">
        <v>554</v>
      </c>
      <c r="D6" s="149" t="s">
        <v>555</v>
      </c>
      <c r="E6" s="150">
        <v>41820</v>
      </c>
      <c r="F6" s="148" t="s">
        <v>575</v>
      </c>
      <c r="G6" s="149" t="s">
        <v>576</v>
      </c>
      <c r="H6" s="149">
        <v>60.9</v>
      </c>
      <c r="I6" s="151" t="s">
        <v>558</v>
      </c>
      <c r="J6" s="152">
        <v>1200</v>
      </c>
      <c r="K6" s="152">
        <v>2400</v>
      </c>
      <c r="L6" s="152">
        <v>5400</v>
      </c>
      <c r="M6" s="152">
        <v>165400</v>
      </c>
      <c r="N6" s="152">
        <v>832000</v>
      </c>
      <c r="O6" s="149">
        <v>3.59</v>
      </c>
      <c r="P6" s="149">
        <v>2.42</v>
      </c>
      <c r="Q6" s="149">
        <v>2.33</v>
      </c>
      <c r="R6" s="149">
        <v>2.33</v>
      </c>
      <c r="S6" s="149">
        <v>2.04</v>
      </c>
      <c r="T6" s="149">
        <v>1.94</v>
      </c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53" t="s">
        <v>559</v>
      </c>
      <c r="AH6" s="153"/>
      <c r="AI6" s="153"/>
      <c r="AJ6" s="153"/>
      <c r="AK6" s="192"/>
      <c r="AL6" s="153">
        <v>0</v>
      </c>
      <c r="AM6" s="153">
        <v>0</v>
      </c>
      <c r="AN6" s="153">
        <v>0</v>
      </c>
      <c r="AO6" s="153">
        <v>8</v>
      </c>
      <c r="AP6" s="153">
        <v>0</v>
      </c>
      <c r="AQ6" s="153">
        <v>0</v>
      </c>
      <c r="AR6" s="153">
        <v>0</v>
      </c>
      <c r="AS6" s="153">
        <v>0</v>
      </c>
      <c r="AT6" s="153">
        <v>0</v>
      </c>
      <c r="AU6" s="153">
        <v>0</v>
      </c>
      <c r="AV6" s="153">
        <v>0</v>
      </c>
      <c r="AW6" s="153">
        <v>0</v>
      </c>
      <c r="AX6" s="149"/>
      <c r="AY6" s="153" t="s">
        <v>559</v>
      </c>
      <c r="AZ6" s="153">
        <v>12</v>
      </c>
      <c r="BA6" s="153" t="s">
        <v>559</v>
      </c>
      <c r="BB6" s="153"/>
      <c r="BC6" s="153"/>
      <c r="BD6" s="153"/>
      <c r="BE6" s="148"/>
      <c r="BF6" s="149"/>
      <c r="BG6" s="153"/>
      <c r="BH6" s="153" t="s">
        <v>562</v>
      </c>
      <c r="BI6" s="148"/>
      <c r="BJ6" s="192" t="s">
        <v>563</v>
      </c>
      <c r="BK6" s="192" t="s">
        <v>495</v>
      </c>
    </row>
    <row r="7" spans="1:64" x14ac:dyDescent="0.15">
      <c r="A7" s="146">
        <v>876</v>
      </c>
      <c r="B7" s="191">
        <v>41902</v>
      </c>
      <c r="C7" s="148" t="s">
        <v>554</v>
      </c>
      <c r="D7" s="149" t="s">
        <v>555</v>
      </c>
      <c r="E7" s="150">
        <v>41879</v>
      </c>
      <c r="F7" s="148" t="s">
        <v>577</v>
      </c>
      <c r="G7" s="149" t="s">
        <v>578</v>
      </c>
      <c r="H7" s="149">
        <v>60</v>
      </c>
      <c r="I7" s="151" t="s">
        <v>558</v>
      </c>
      <c r="J7" s="152">
        <v>1200</v>
      </c>
      <c r="K7" s="152">
        <v>2400</v>
      </c>
      <c r="L7" s="152">
        <v>5400</v>
      </c>
      <c r="M7" s="152">
        <v>165400</v>
      </c>
      <c r="N7" s="152">
        <v>832000</v>
      </c>
      <c r="O7" s="149">
        <v>3.65</v>
      </c>
      <c r="P7" s="149">
        <v>2.2999999999999998</v>
      </c>
      <c r="Q7" s="149">
        <v>2.2000000000000002</v>
      </c>
      <c r="R7" s="149">
        <v>2.1</v>
      </c>
      <c r="S7" s="149">
        <v>2</v>
      </c>
      <c r="T7" s="149">
        <v>1.76</v>
      </c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53" t="s">
        <v>559</v>
      </c>
      <c r="AH7" s="149"/>
      <c r="AI7" s="149"/>
      <c r="AJ7" s="149"/>
      <c r="AK7" s="192"/>
      <c r="AL7" s="153">
        <v>0</v>
      </c>
      <c r="AM7" s="153">
        <v>0</v>
      </c>
      <c r="AN7" s="153">
        <v>10</v>
      </c>
      <c r="AO7" s="153">
        <v>0</v>
      </c>
      <c r="AP7" s="153">
        <v>0</v>
      </c>
      <c r="AQ7" s="153">
        <v>0</v>
      </c>
      <c r="AR7" s="153">
        <v>0</v>
      </c>
      <c r="AS7" s="153">
        <v>0</v>
      </c>
      <c r="AT7" s="153">
        <v>0</v>
      </c>
      <c r="AU7" s="153">
        <v>0</v>
      </c>
      <c r="AV7" s="153">
        <v>0</v>
      </c>
      <c r="AW7" s="153">
        <v>0</v>
      </c>
      <c r="AX7" s="153"/>
      <c r="AY7" s="153" t="s">
        <v>559</v>
      </c>
      <c r="AZ7" s="153"/>
      <c r="BA7" s="153" t="s">
        <v>559</v>
      </c>
      <c r="BB7" s="153"/>
      <c r="BC7" s="153"/>
      <c r="BD7" s="153"/>
      <c r="BE7" s="148"/>
      <c r="BF7" s="149"/>
      <c r="BG7" s="153"/>
      <c r="BH7" s="196" t="s">
        <v>579</v>
      </c>
      <c r="BI7" s="148"/>
      <c r="BJ7" s="192" t="s">
        <v>563</v>
      </c>
      <c r="BK7" s="192" t="s">
        <v>495</v>
      </c>
    </row>
    <row r="8" spans="1:64" x14ac:dyDescent="0.15">
      <c r="A8" s="146">
        <v>1274</v>
      </c>
      <c r="B8" s="191">
        <v>41902</v>
      </c>
      <c r="C8" s="148" t="s">
        <v>554</v>
      </c>
      <c r="D8" s="149" t="s">
        <v>555</v>
      </c>
      <c r="E8" s="150">
        <v>41880</v>
      </c>
      <c r="F8" s="148" t="s">
        <v>580</v>
      </c>
      <c r="G8" s="149" t="s">
        <v>581</v>
      </c>
      <c r="H8" s="149">
        <v>43</v>
      </c>
      <c r="I8" s="151" t="s">
        <v>582</v>
      </c>
      <c r="J8" s="152">
        <v>1200</v>
      </c>
      <c r="K8" s="152">
        <v>2400</v>
      </c>
      <c r="L8" s="152">
        <v>5400</v>
      </c>
      <c r="M8" s="152">
        <v>165400</v>
      </c>
      <c r="N8" s="152">
        <v>832000</v>
      </c>
      <c r="O8" s="149">
        <v>4.45</v>
      </c>
      <c r="P8" s="149">
        <v>2.9</v>
      </c>
      <c r="Q8" s="149">
        <v>2.85</v>
      </c>
      <c r="R8" s="149">
        <v>2.85</v>
      </c>
      <c r="S8" s="149">
        <v>2.8</v>
      </c>
      <c r="T8" s="149">
        <v>2.6</v>
      </c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53" t="s">
        <v>559</v>
      </c>
      <c r="AH8" s="153"/>
      <c r="AI8" s="153"/>
      <c r="AJ8" s="153"/>
      <c r="AK8" s="192"/>
      <c r="AL8" s="153">
        <v>0</v>
      </c>
      <c r="AM8" s="153">
        <v>0</v>
      </c>
      <c r="AN8" s="153">
        <v>15</v>
      </c>
      <c r="AO8" s="153">
        <v>0</v>
      </c>
      <c r="AP8" s="153">
        <v>0</v>
      </c>
      <c r="AQ8" s="153">
        <v>0</v>
      </c>
      <c r="AR8" s="153">
        <v>0</v>
      </c>
      <c r="AS8" s="153">
        <v>0</v>
      </c>
      <c r="AT8" s="153">
        <v>0</v>
      </c>
      <c r="AU8" s="153">
        <v>0</v>
      </c>
      <c r="AV8" s="153">
        <v>0</v>
      </c>
      <c r="AW8" s="153">
        <v>0</v>
      </c>
      <c r="AX8" s="149"/>
      <c r="AY8" s="153" t="s">
        <v>559</v>
      </c>
      <c r="AZ8" s="153"/>
      <c r="BA8" s="153" t="s">
        <v>559</v>
      </c>
      <c r="BB8" s="153"/>
      <c r="BC8" s="153"/>
      <c r="BD8" s="153"/>
      <c r="BE8" s="148"/>
      <c r="BF8" s="149"/>
      <c r="BG8" s="153"/>
      <c r="BH8" s="153" t="s">
        <v>562</v>
      </c>
      <c r="BI8" s="148" t="s">
        <v>583</v>
      </c>
      <c r="BJ8" s="192" t="s">
        <v>563</v>
      </c>
      <c r="BK8" s="192" t="s">
        <v>495</v>
      </c>
    </row>
    <row r="9" spans="1:64" x14ac:dyDescent="0.15">
      <c r="A9" s="146">
        <v>1438</v>
      </c>
      <c r="B9" s="191">
        <v>41902</v>
      </c>
      <c r="C9" s="148" t="s">
        <v>554</v>
      </c>
      <c r="D9" s="149" t="s">
        <v>555</v>
      </c>
      <c r="E9" s="150">
        <v>41880</v>
      </c>
      <c r="F9" s="148" t="s">
        <v>584</v>
      </c>
      <c r="G9" s="197" t="s">
        <v>585</v>
      </c>
      <c r="H9" s="149">
        <v>43</v>
      </c>
      <c r="I9" s="151" t="s">
        <v>558</v>
      </c>
      <c r="J9" s="152">
        <v>1200</v>
      </c>
      <c r="K9" s="152">
        <v>2400</v>
      </c>
      <c r="L9" s="152">
        <v>5400</v>
      </c>
      <c r="M9" s="152">
        <v>165400</v>
      </c>
      <c r="N9" s="152">
        <v>832000</v>
      </c>
      <c r="O9" s="149">
        <v>4.45</v>
      </c>
      <c r="P9" s="149">
        <v>2.9</v>
      </c>
      <c r="Q9" s="149">
        <v>2.85</v>
      </c>
      <c r="R9" s="149">
        <v>2.85</v>
      </c>
      <c r="S9" s="149">
        <v>2.8</v>
      </c>
      <c r="T9" s="149">
        <v>2.6</v>
      </c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53" t="s">
        <v>559</v>
      </c>
      <c r="AH9" s="153"/>
      <c r="AI9" s="153"/>
      <c r="AJ9" s="153"/>
      <c r="AK9" s="192"/>
      <c r="AL9" s="153">
        <v>0</v>
      </c>
      <c r="AM9" s="153">
        <v>0</v>
      </c>
      <c r="AN9" s="153">
        <v>11</v>
      </c>
      <c r="AO9" s="153">
        <v>0</v>
      </c>
      <c r="AP9" s="153">
        <v>0</v>
      </c>
      <c r="AQ9" s="153">
        <v>0</v>
      </c>
      <c r="AR9" s="153">
        <v>0</v>
      </c>
      <c r="AS9" s="153">
        <v>0</v>
      </c>
      <c r="AT9" s="153">
        <v>0</v>
      </c>
      <c r="AU9" s="153">
        <v>0</v>
      </c>
      <c r="AV9" s="153">
        <v>0</v>
      </c>
      <c r="AW9" s="153">
        <v>0</v>
      </c>
      <c r="AX9" s="149"/>
      <c r="AY9" s="153" t="s">
        <v>559</v>
      </c>
      <c r="AZ9" s="153"/>
      <c r="BA9" s="153" t="s">
        <v>559</v>
      </c>
      <c r="BB9" s="153"/>
      <c r="BC9" s="153"/>
      <c r="BD9" s="153"/>
      <c r="BE9" s="148"/>
      <c r="BF9" s="149"/>
      <c r="BG9" s="153"/>
      <c r="BH9" s="153" t="s">
        <v>562</v>
      </c>
      <c r="BI9" s="148" t="s">
        <v>586</v>
      </c>
      <c r="BJ9" s="192" t="s">
        <v>563</v>
      </c>
      <c r="BK9" s="192" t="s">
        <v>495</v>
      </c>
      <c r="BL9" s="192"/>
    </row>
    <row r="10" spans="1:64" x14ac:dyDescent="0.15">
      <c r="A10" s="146">
        <v>1092</v>
      </c>
      <c r="B10" s="191">
        <v>41902</v>
      </c>
      <c r="C10" s="194" t="s">
        <v>565</v>
      </c>
      <c r="D10" s="149" t="s">
        <v>566</v>
      </c>
      <c r="E10" s="195">
        <v>41879</v>
      </c>
      <c r="F10" s="148" t="s">
        <v>587</v>
      </c>
      <c r="G10" s="149" t="s">
        <v>588</v>
      </c>
      <c r="H10" s="149">
        <v>54.75</v>
      </c>
      <c r="I10" s="151" t="s">
        <v>558</v>
      </c>
      <c r="J10" s="152">
        <v>1200</v>
      </c>
      <c r="K10" s="152">
        <v>2400</v>
      </c>
      <c r="L10" s="152">
        <v>5400</v>
      </c>
      <c r="M10" s="152">
        <v>165400</v>
      </c>
      <c r="N10" s="152">
        <v>832000</v>
      </c>
      <c r="O10" s="149">
        <v>3.97</v>
      </c>
      <c r="P10" s="149">
        <v>2.64</v>
      </c>
      <c r="Q10" s="149">
        <v>2.4500000000000002</v>
      </c>
      <c r="R10" s="198">
        <v>2.42</v>
      </c>
      <c r="S10">
        <v>2.31</v>
      </c>
      <c r="T10" s="149">
        <v>1.31</v>
      </c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53" t="s">
        <v>569</v>
      </c>
      <c r="AH10" s="153"/>
      <c r="AI10" s="153"/>
      <c r="AJ10" s="153"/>
      <c r="AK10" s="192"/>
      <c r="AL10" s="153">
        <v>0</v>
      </c>
      <c r="AM10" s="153">
        <v>0</v>
      </c>
      <c r="AN10" s="153">
        <v>0</v>
      </c>
      <c r="AO10" s="153">
        <v>18</v>
      </c>
      <c r="AP10" s="153">
        <v>0</v>
      </c>
      <c r="AQ10" s="153">
        <v>0</v>
      </c>
      <c r="AR10" s="153">
        <v>0</v>
      </c>
      <c r="AS10" s="153">
        <v>0</v>
      </c>
      <c r="AT10" s="153">
        <v>0</v>
      </c>
      <c r="AU10" s="153">
        <v>0</v>
      </c>
      <c r="AV10" s="153">
        <v>0</v>
      </c>
      <c r="AW10" s="153">
        <v>0</v>
      </c>
      <c r="AX10" s="153"/>
      <c r="AY10" s="153" t="s">
        <v>569</v>
      </c>
      <c r="AZ10" s="153">
        <v>24</v>
      </c>
      <c r="BA10" s="153" t="s">
        <v>559</v>
      </c>
      <c r="BB10" s="153"/>
      <c r="BC10" s="153"/>
      <c r="BD10" s="153"/>
      <c r="BE10" s="148" t="s">
        <v>589</v>
      </c>
      <c r="BF10" s="148" t="s">
        <v>590</v>
      </c>
      <c r="BG10" s="153">
        <v>50</v>
      </c>
      <c r="BH10" s="153" t="s">
        <v>591</v>
      </c>
      <c r="BI10" s="148"/>
      <c r="BJ10" t="s">
        <v>563</v>
      </c>
      <c r="BK10" s="192" t="s">
        <v>495</v>
      </c>
    </row>
    <row r="11" spans="1:64" x14ac:dyDescent="0.15">
      <c r="A11" s="146">
        <v>871</v>
      </c>
      <c r="B11" s="191">
        <v>41902</v>
      </c>
      <c r="C11" s="148" t="s">
        <v>554</v>
      </c>
      <c r="D11" s="149" t="s">
        <v>312</v>
      </c>
      <c r="E11" s="150">
        <v>41820</v>
      </c>
      <c r="F11" s="148" t="s">
        <v>592</v>
      </c>
      <c r="G11" s="149" t="s">
        <v>526</v>
      </c>
      <c r="H11" s="149">
        <v>70.61</v>
      </c>
      <c r="I11" s="151" t="s">
        <v>558</v>
      </c>
      <c r="J11" s="152">
        <v>1200</v>
      </c>
      <c r="K11" s="152">
        <v>2400</v>
      </c>
      <c r="L11" s="152">
        <v>5400</v>
      </c>
      <c r="M11" s="152">
        <v>165400</v>
      </c>
      <c r="N11" s="152">
        <v>832000</v>
      </c>
      <c r="O11" s="149">
        <v>3.911</v>
      </c>
      <c r="P11" s="149">
        <v>2.617</v>
      </c>
      <c r="Q11" s="149">
        <v>2.5470000000000002</v>
      </c>
      <c r="R11" s="149">
        <v>2.4590000000000001</v>
      </c>
      <c r="S11" s="149">
        <v>2.3719999999999999</v>
      </c>
      <c r="T11" s="149">
        <v>0.53</v>
      </c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53" t="s">
        <v>559</v>
      </c>
      <c r="AH11" s="149"/>
      <c r="AI11" s="149"/>
      <c r="AJ11" s="149"/>
      <c r="AK11" s="192"/>
      <c r="AL11" s="153">
        <v>0</v>
      </c>
      <c r="AM11" s="153">
        <v>0</v>
      </c>
      <c r="AN11" s="153">
        <v>0</v>
      </c>
      <c r="AO11" s="153">
        <v>10</v>
      </c>
      <c r="AP11" s="153">
        <v>0</v>
      </c>
      <c r="AQ11" s="153">
        <v>0</v>
      </c>
      <c r="AR11" s="153">
        <v>0</v>
      </c>
      <c r="AS11" s="153">
        <v>0</v>
      </c>
      <c r="AT11" s="153">
        <v>0</v>
      </c>
      <c r="AU11" s="153">
        <v>0</v>
      </c>
      <c r="AV11" s="153">
        <v>0</v>
      </c>
      <c r="AW11" s="153">
        <v>0</v>
      </c>
      <c r="AX11" s="149"/>
      <c r="AY11" s="153" t="s">
        <v>559</v>
      </c>
      <c r="AZ11" s="153">
        <v>24</v>
      </c>
      <c r="BA11" s="153" t="s">
        <v>559</v>
      </c>
      <c r="BB11" s="153"/>
      <c r="BC11" s="153"/>
      <c r="BD11" s="153"/>
      <c r="BE11" s="148"/>
      <c r="BF11" s="149"/>
      <c r="BG11" s="153"/>
      <c r="BH11" s="153" t="s">
        <v>591</v>
      </c>
      <c r="BI11" s="148" t="s">
        <v>593</v>
      </c>
      <c r="BJ11" t="s">
        <v>563</v>
      </c>
      <c r="BK11" t="s">
        <v>495</v>
      </c>
    </row>
    <row r="12" spans="1:64" x14ac:dyDescent="0.15">
      <c r="A12" s="146">
        <v>840</v>
      </c>
      <c r="B12" s="191">
        <v>41902</v>
      </c>
      <c r="C12" s="148" t="s">
        <v>554</v>
      </c>
      <c r="D12" s="149" t="s">
        <v>312</v>
      </c>
      <c r="E12" s="150">
        <v>41880</v>
      </c>
      <c r="F12" s="148" t="s">
        <v>573</v>
      </c>
      <c r="G12" s="149" t="s">
        <v>574</v>
      </c>
      <c r="H12" s="149">
        <v>58.1</v>
      </c>
      <c r="I12" s="151" t="s">
        <v>558</v>
      </c>
      <c r="J12" s="152">
        <v>1200</v>
      </c>
      <c r="K12" s="152">
        <v>2400</v>
      </c>
      <c r="L12" s="152">
        <v>5400</v>
      </c>
      <c r="M12" s="152">
        <v>165400</v>
      </c>
      <c r="N12" s="152">
        <v>832000</v>
      </c>
      <c r="O12" s="149">
        <v>3.99</v>
      </c>
      <c r="P12" s="149">
        <v>2.67</v>
      </c>
      <c r="Q12" s="149">
        <v>2.5499999999999998</v>
      </c>
      <c r="R12" s="149">
        <v>2.4500000000000002</v>
      </c>
      <c r="S12" s="149">
        <v>2.35</v>
      </c>
      <c r="T12" s="149">
        <v>2.04</v>
      </c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53" t="s">
        <v>559</v>
      </c>
      <c r="AH12" s="153"/>
      <c r="AI12" s="153"/>
      <c r="AJ12" s="153"/>
      <c r="AK12" s="192"/>
      <c r="AL12" s="153">
        <v>0</v>
      </c>
      <c r="AM12" s="153">
        <v>20</v>
      </c>
      <c r="AN12" s="153">
        <v>0</v>
      </c>
      <c r="AO12" s="153">
        <v>0</v>
      </c>
      <c r="AP12" s="153">
        <v>0</v>
      </c>
      <c r="AQ12" s="153">
        <v>0</v>
      </c>
      <c r="AR12" s="153">
        <v>0</v>
      </c>
      <c r="AS12" s="153">
        <v>0</v>
      </c>
      <c r="AT12" s="153">
        <v>0</v>
      </c>
      <c r="AU12" s="153">
        <v>0</v>
      </c>
      <c r="AV12" s="153">
        <v>0</v>
      </c>
      <c r="AW12" s="153">
        <v>0</v>
      </c>
      <c r="AX12" s="149"/>
      <c r="AY12" s="153" t="s">
        <v>559</v>
      </c>
      <c r="AZ12" s="153">
        <v>12</v>
      </c>
      <c r="BA12" s="153" t="s">
        <v>559</v>
      </c>
      <c r="BB12" s="153"/>
      <c r="BC12" s="153"/>
      <c r="BD12" s="153"/>
      <c r="BE12" s="148" t="s">
        <v>513</v>
      </c>
      <c r="BF12" s="149" t="s">
        <v>561</v>
      </c>
      <c r="BG12" s="153">
        <v>50</v>
      </c>
      <c r="BH12" s="153" t="s">
        <v>562</v>
      </c>
      <c r="BI12" s="148"/>
      <c r="BJ12" s="192" t="s">
        <v>563</v>
      </c>
      <c r="BK12" s="192" t="s">
        <v>495</v>
      </c>
    </row>
    <row r="13" spans="1:64" x14ac:dyDescent="0.15">
      <c r="A13" s="146">
        <v>843</v>
      </c>
      <c r="B13" s="191">
        <v>41902</v>
      </c>
      <c r="C13" s="148" t="s">
        <v>554</v>
      </c>
      <c r="D13" s="149" t="s">
        <v>369</v>
      </c>
      <c r="E13" s="150">
        <v>41880</v>
      </c>
      <c r="F13" s="148" t="s">
        <v>573</v>
      </c>
      <c r="G13" s="149" t="s">
        <v>574</v>
      </c>
      <c r="H13" s="149">
        <v>75.5</v>
      </c>
      <c r="I13" s="151" t="s">
        <v>558</v>
      </c>
      <c r="J13" s="16">
        <v>6000</v>
      </c>
      <c r="K13" s="16">
        <v>12000</v>
      </c>
      <c r="L13" s="16">
        <v>85000</v>
      </c>
      <c r="M13" s="16">
        <v>85000</v>
      </c>
      <c r="N13" s="16">
        <v>85000</v>
      </c>
      <c r="O13" s="149">
        <v>2.37</v>
      </c>
      <c r="P13" s="149">
        <v>2.2000000000000002</v>
      </c>
      <c r="Q13" s="149">
        <v>2.15</v>
      </c>
      <c r="R13" s="149">
        <v>2.15</v>
      </c>
      <c r="S13" s="149">
        <v>0</v>
      </c>
      <c r="T13" s="149">
        <v>0</v>
      </c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53" t="s">
        <v>559</v>
      </c>
      <c r="AH13" s="153"/>
      <c r="AI13" s="153"/>
      <c r="AJ13" s="153"/>
      <c r="AK13" s="192"/>
      <c r="AL13" s="153">
        <v>0</v>
      </c>
      <c r="AM13" s="153">
        <v>20</v>
      </c>
      <c r="AN13" s="153">
        <v>0</v>
      </c>
      <c r="AO13" s="153">
        <v>0</v>
      </c>
      <c r="AP13" s="153">
        <v>0</v>
      </c>
      <c r="AQ13" s="153">
        <v>0</v>
      </c>
      <c r="AR13" s="153">
        <v>0</v>
      </c>
      <c r="AS13" s="153">
        <v>0</v>
      </c>
      <c r="AT13" s="153">
        <v>0</v>
      </c>
      <c r="AU13" s="153">
        <v>0</v>
      </c>
      <c r="AV13" s="153">
        <v>0</v>
      </c>
      <c r="AW13" s="153">
        <v>0</v>
      </c>
      <c r="AX13" s="149"/>
      <c r="AY13" s="153" t="s">
        <v>559</v>
      </c>
      <c r="AZ13" s="153">
        <v>12</v>
      </c>
      <c r="BA13" s="153" t="s">
        <v>559</v>
      </c>
      <c r="BB13" s="153"/>
      <c r="BC13" s="153"/>
      <c r="BD13" s="153"/>
      <c r="BE13" s="148" t="s">
        <v>513</v>
      </c>
      <c r="BF13" s="149" t="s">
        <v>561</v>
      </c>
      <c r="BG13" s="153">
        <v>50</v>
      </c>
      <c r="BH13" s="153" t="s">
        <v>562</v>
      </c>
      <c r="BI13" s="148"/>
      <c r="BJ13" s="192" t="s">
        <v>563</v>
      </c>
      <c r="BK13" s="192" t="s">
        <v>495</v>
      </c>
    </row>
    <row r="14" spans="1:64" x14ac:dyDescent="0.15">
      <c r="A14" s="146">
        <v>520</v>
      </c>
      <c r="B14" s="191">
        <v>41902</v>
      </c>
      <c r="C14" s="148" t="s">
        <v>554</v>
      </c>
      <c r="D14" s="149" t="s">
        <v>369</v>
      </c>
      <c r="E14" s="150">
        <v>41820</v>
      </c>
      <c r="F14" s="148" t="s">
        <v>575</v>
      </c>
      <c r="G14" s="149" t="s">
        <v>576</v>
      </c>
      <c r="H14" s="149">
        <v>54.02</v>
      </c>
      <c r="I14" s="151" t="s">
        <v>558</v>
      </c>
      <c r="J14" s="16">
        <v>1650</v>
      </c>
      <c r="K14" s="16">
        <v>2960</v>
      </c>
      <c r="L14" s="16">
        <v>2960</v>
      </c>
      <c r="M14" s="16">
        <v>2960</v>
      </c>
      <c r="N14" s="16">
        <v>2960</v>
      </c>
      <c r="O14" s="149">
        <v>2.0699999999999998</v>
      </c>
      <c r="P14" s="149">
        <v>1.85</v>
      </c>
      <c r="Q14" s="149">
        <v>1.73</v>
      </c>
      <c r="R14" s="149">
        <v>0</v>
      </c>
      <c r="S14" s="149">
        <v>0</v>
      </c>
      <c r="T14" s="149">
        <v>0</v>
      </c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53" t="s">
        <v>559</v>
      </c>
      <c r="AH14" s="153"/>
      <c r="AI14" s="153"/>
      <c r="AJ14" s="153"/>
      <c r="AK14" s="192"/>
      <c r="AL14" s="153">
        <v>0</v>
      </c>
      <c r="AM14" s="153">
        <v>0</v>
      </c>
      <c r="AN14" s="153">
        <v>0</v>
      </c>
      <c r="AO14" s="153">
        <v>8</v>
      </c>
      <c r="AP14" s="153">
        <v>0</v>
      </c>
      <c r="AQ14" s="153">
        <v>0</v>
      </c>
      <c r="AR14" s="153">
        <v>0</v>
      </c>
      <c r="AS14" s="153">
        <v>0</v>
      </c>
      <c r="AT14" s="153">
        <v>0</v>
      </c>
      <c r="AU14" s="153">
        <v>0</v>
      </c>
      <c r="AV14" s="153">
        <v>0</v>
      </c>
      <c r="AW14" s="153">
        <v>0</v>
      </c>
      <c r="AX14" s="149"/>
      <c r="AY14" s="153" t="s">
        <v>559</v>
      </c>
      <c r="AZ14" s="153">
        <v>12</v>
      </c>
      <c r="BA14" s="153" t="s">
        <v>559</v>
      </c>
      <c r="BB14" s="153"/>
      <c r="BC14" s="153"/>
      <c r="BD14" s="153"/>
      <c r="BE14" s="148"/>
      <c r="BF14" s="149"/>
      <c r="BG14" s="153"/>
      <c r="BH14" s="153" t="s">
        <v>562</v>
      </c>
      <c r="BI14" s="148"/>
      <c r="BJ14" s="192" t="s">
        <v>563</v>
      </c>
      <c r="BK14" s="192" t="s">
        <v>495</v>
      </c>
    </row>
    <row r="15" spans="1:64" x14ac:dyDescent="0.15">
      <c r="A15" s="146">
        <v>1534</v>
      </c>
      <c r="B15" s="191">
        <v>41902</v>
      </c>
      <c r="C15" s="148" t="s">
        <v>554</v>
      </c>
      <c r="D15" s="149" t="s">
        <v>369</v>
      </c>
      <c r="E15" s="150">
        <v>41822</v>
      </c>
      <c r="F15" s="148" t="s">
        <v>556</v>
      </c>
      <c r="G15" s="149" t="s">
        <v>557</v>
      </c>
      <c r="H15" s="149">
        <v>62</v>
      </c>
      <c r="I15" s="151" t="s">
        <v>594</v>
      </c>
      <c r="J15" s="152">
        <v>1650</v>
      </c>
      <c r="K15" s="152">
        <v>2960</v>
      </c>
      <c r="L15" s="152">
        <v>2960</v>
      </c>
      <c r="M15" s="152">
        <v>2960</v>
      </c>
      <c r="N15" s="152">
        <v>2960</v>
      </c>
      <c r="O15" s="149">
        <v>2.14</v>
      </c>
      <c r="P15" s="149">
        <v>1.93</v>
      </c>
      <c r="Q15" s="149">
        <v>1.83</v>
      </c>
      <c r="R15" s="149">
        <v>0</v>
      </c>
      <c r="S15" s="149">
        <v>0</v>
      </c>
      <c r="T15" s="149">
        <v>0</v>
      </c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53" t="s">
        <v>559</v>
      </c>
      <c r="AH15" s="153"/>
      <c r="AI15" s="153"/>
      <c r="AJ15" s="153"/>
      <c r="AK15" s="192"/>
      <c r="AL15" s="153">
        <v>0</v>
      </c>
      <c r="AM15" s="153">
        <v>0</v>
      </c>
      <c r="AN15" s="153">
        <v>0</v>
      </c>
      <c r="AO15" s="153">
        <v>13</v>
      </c>
      <c r="AP15" s="153">
        <v>0</v>
      </c>
      <c r="AQ15" s="153">
        <v>0</v>
      </c>
      <c r="AR15" s="153">
        <v>0</v>
      </c>
      <c r="AS15" s="153">
        <v>0</v>
      </c>
      <c r="AT15" s="153">
        <v>0</v>
      </c>
      <c r="AU15" s="153">
        <v>0</v>
      </c>
      <c r="AV15" s="153">
        <v>0</v>
      </c>
      <c r="AW15" s="153">
        <v>0</v>
      </c>
      <c r="AX15" s="149"/>
      <c r="AY15" s="153" t="s">
        <v>559</v>
      </c>
      <c r="AZ15" s="153">
        <v>12</v>
      </c>
      <c r="BA15" s="153" t="s">
        <v>559</v>
      </c>
      <c r="BB15" s="153"/>
      <c r="BC15" s="153"/>
      <c r="BD15" s="153"/>
      <c r="BE15" s="193" t="s">
        <v>560</v>
      </c>
      <c r="BF15" s="149" t="s">
        <v>561</v>
      </c>
      <c r="BG15" s="153">
        <v>25</v>
      </c>
      <c r="BH15" s="153" t="s">
        <v>562</v>
      </c>
      <c r="BI15" s="148"/>
      <c r="BJ15" s="192" t="s">
        <v>563</v>
      </c>
      <c r="BK15" s="192" t="s">
        <v>495</v>
      </c>
    </row>
    <row r="16" spans="1:64" x14ac:dyDescent="0.15">
      <c r="A16" s="146">
        <v>844</v>
      </c>
      <c r="B16" s="191">
        <v>41902</v>
      </c>
      <c r="C16" s="148" t="s">
        <v>554</v>
      </c>
      <c r="D16" s="149" t="s">
        <v>595</v>
      </c>
      <c r="E16" s="150">
        <v>41880</v>
      </c>
      <c r="F16" s="148" t="s">
        <v>573</v>
      </c>
      <c r="G16" s="149" t="s">
        <v>574</v>
      </c>
      <c r="H16" s="149">
        <v>72.5</v>
      </c>
      <c r="I16" s="151" t="s">
        <v>558</v>
      </c>
      <c r="J16" s="16">
        <v>6000</v>
      </c>
      <c r="K16" s="16">
        <v>12000</v>
      </c>
      <c r="L16" s="16">
        <v>84000</v>
      </c>
      <c r="M16" s="16">
        <v>84000</v>
      </c>
      <c r="N16" s="16">
        <v>84000</v>
      </c>
      <c r="O16" s="149">
        <v>3.45</v>
      </c>
      <c r="P16" s="149">
        <v>3.07</v>
      </c>
      <c r="Q16" s="149">
        <v>2.73</v>
      </c>
      <c r="R16" s="149">
        <v>2.73</v>
      </c>
      <c r="S16" s="149">
        <v>0</v>
      </c>
      <c r="T16" s="149">
        <v>0</v>
      </c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53" t="s">
        <v>559</v>
      </c>
      <c r="AH16" s="153"/>
      <c r="AI16" s="153"/>
      <c r="AJ16" s="153"/>
      <c r="AK16" s="192"/>
      <c r="AL16" s="153">
        <v>0</v>
      </c>
      <c r="AM16" s="153">
        <v>20</v>
      </c>
      <c r="AN16" s="153">
        <v>0</v>
      </c>
      <c r="AO16" s="153">
        <v>0</v>
      </c>
      <c r="AP16" s="153">
        <v>0</v>
      </c>
      <c r="AQ16" s="153">
        <v>0</v>
      </c>
      <c r="AR16" s="153">
        <v>0</v>
      </c>
      <c r="AS16" s="153">
        <v>0</v>
      </c>
      <c r="AT16" s="153">
        <v>0</v>
      </c>
      <c r="AU16" s="153">
        <v>0</v>
      </c>
      <c r="AV16" s="153">
        <v>0</v>
      </c>
      <c r="AW16" s="153">
        <v>0</v>
      </c>
      <c r="AX16" s="149"/>
      <c r="AY16" s="153" t="s">
        <v>559</v>
      </c>
      <c r="AZ16" s="153">
        <v>12</v>
      </c>
      <c r="BA16" s="153" t="s">
        <v>559</v>
      </c>
      <c r="BB16" s="153"/>
      <c r="BC16" s="153"/>
      <c r="BD16" s="153"/>
      <c r="BE16" s="148" t="s">
        <v>513</v>
      </c>
      <c r="BF16" s="149" t="s">
        <v>561</v>
      </c>
      <c r="BG16" s="153">
        <v>50</v>
      </c>
      <c r="BH16" s="153" t="s">
        <v>562</v>
      </c>
      <c r="BI16" s="148"/>
      <c r="BJ16" s="192" t="s">
        <v>563</v>
      </c>
      <c r="BK16" s="192" t="s">
        <v>495</v>
      </c>
    </row>
    <row r="17" spans="1:63" x14ac:dyDescent="0.15">
      <c r="A17" s="146">
        <v>522</v>
      </c>
      <c r="B17" s="191">
        <v>41902</v>
      </c>
      <c r="C17" s="148" t="s">
        <v>554</v>
      </c>
      <c r="D17" s="149" t="s">
        <v>595</v>
      </c>
      <c r="E17" s="150">
        <v>41820</v>
      </c>
      <c r="F17" s="148" t="s">
        <v>575</v>
      </c>
      <c r="G17" s="149" t="s">
        <v>576</v>
      </c>
      <c r="H17" s="149">
        <v>61.79</v>
      </c>
      <c r="I17" s="151" t="s">
        <v>558</v>
      </c>
      <c r="J17" s="16">
        <v>1650</v>
      </c>
      <c r="K17" s="16">
        <v>2960</v>
      </c>
      <c r="L17" s="16">
        <v>2960</v>
      </c>
      <c r="M17" s="16">
        <v>2960</v>
      </c>
      <c r="N17" s="16">
        <v>2960</v>
      </c>
      <c r="O17" s="149">
        <v>3.11</v>
      </c>
      <c r="P17" s="149">
        <v>2.87</v>
      </c>
      <c r="Q17" s="149">
        <v>2.2799999999999998</v>
      </c>
      <c r="R17" s="149">
        <v>0</v>
      </c>
      <c r="S17" s="149">
        <v>0</v>
      </c>
      <c r="T17" s="149">
        <v>0</v>
      </c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53" t="s">
        <v>559</v>
      </c>
      <c r="AH17" s="153"/>
      <c r="AI17" s="153"/>
      <c r="AJ17" s="153"/>
      <c r="AK17" s="192"/>
      <c r="AL17" s="153">
        <v>0</v>
      </c>
      <c r="AM17" s="153">
        <v>0</v>
      </c>
      <c r="AN17" s="153">
        <v>0</v>
      </c>
      <c r="AO17" s="153">
        <v>8</v>
      </c>
      <c r="AP17" s="153">
        <v>0</v>
      </c>
      <c r="AQ17" s="153">
        <v>0</v>
      </c>
      <c r="AR17" s="153">
        <v>0</v>
      </c>
      <c r="AS17" s="153">
        <v>0</v>
      </c>
      <c r="AT17" s="153">
        <v>0</v>
      </c>
      <c r="AU17" s="153">
        <v>0</v>
      </c>
      <c r="AV17" s="153">
        <v>0</v>
      </c>
      <c r="AW17" s="153">
        <v>0</v>
      </c>
      <c r="AX17" s="149"/>
      <c r="AY17" s="153" t="s">
        <v>559</v>
      </c>
      <c r="AZ17" s="153">
        <v>12</v>
      </c>
      <c r="BA17" s="153" t="s">
        <v>559</v>
      </c>
      <c r="BB17" s="153"/>
      <c r="BC17" s="153"/>
      <c r="BD17" s="153"/>
      <c r="BE17" s="148"/>
      <c r="BF17" s="149"/>
      <c r="BG17" s="153"/>
      <c r="BH17" s="153" t="s">
        <v>562</v>
      </c>
      <c r="BI17" s="148"/>
      <c r="BJ17" s="192" t="s">
        <v>563</v>
      </c>
      <c r="BK17" s="192" t="s">
        <v>495</v>
      </c>
    </row>
    <row r="18" spans="1:63" x14ac:dyDescent="0.15">
      <c r="A18" s="146">
        <v>1540</v>
      </c>
      <c r="B18" s="191">
        <v>41902</v>
      </c>
      <c r="C18" s="148" t="s">
        <v>554</v>
      </c>
      <c r="D18" s="149" t="s">
        <v>596</v>
      </c>
      <c r="E18" s="150">
        <v>41822</v>
      </c>
      <c r="F18" s="148" t="s">
        <v>556</v>
      </c>
      <c r="G18" s="149" t="s">
        <v>557</v>
      </c>
      <c r="H18" s="149">
        <v>71</v>
      </c>
      <c r="I18" s="151" t="s">
        <v>594</v>
      </c>
      <c r="J18" s="152">
        <v>1650</v>
      </c>
      <c r="K18" s="152">
        <v>2960</v>
      </c>
      <c r="L18" s="152">
        <v>2960</v>
      </c>
      <c r="M18" s="152">
        <v>2960</v>
      </c>
      <c r="N18" s="152">
        <v>2960</v>
      </c>
      <c r="O18" s="149">
        <v>3.36</v>
      </c>
      <c r="P18" s="149">
        <v>3.06</v>
      </c>
      <c r="Q18" s="149">
        <v>2.44</v>
      </c>
      <c r="R18" s="149">
        <v>0</v>
      </c>
      <c r="S18" s="149">
        <v>0</v>
      </c>
      <c r="T18" s="149">
        <v>0</v>
      </c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53" t="s">
        <v>559</v>
      </c>
      <c r="AH18" s="153"/>
      <c r="AI18" s="153"/>
      <c r="AJ18" s="153"/>
      <c r="AK18" s="192"/>
      <c r="AL18" s="153">
        <v>0</v>
      </c>
      <c r="AM18" s="153">
        <v>0</v>
      </c>
      <c r="AN18" s="153">
        <v>0</v>
      </c>
      <c r="AO18" s="153">
        <v>13</v>
      </c>
      <c r="AP18" s="153">
        <v>0</v>
      </c>
      <c r="AQ18" s="153">
        <v>0</v>
      </c>
      <c r="AR18" s="153">
        <v>0</v>
      </c>
      <c r="AS18" s="153">
        <v>0</v>
      </c>
      <c r="AT18" s="153">
        <v>0</v>
      </c>
      <c r="AU18" s="153">
        <v>0</v>
      </c>
      <c r="AV18" s="153">
        <v>0</v>
      </c>
      <c r="AW18" s="153">
        <v>0</v>
      </c>
      <c r="AX18" s="149"/>
      <c r="AY18" s="153" t="s">
        <v>559</v>
      </c>
      <c r="AZ18" s="153">
        <v>12</v>
      </c>
      <c r="BA18" s="153" t="s">
        <v>559</v>
      </c>
      <c r="BB18" s="153"/>
      <c r="BC18" s="153"/>
      <c r="BD18" s="153"/>
      <c r="BE18" s="193" t="s">
        <v>560</v>
      </c>
      <c r="BF18" s="149" t="s">
        <v>561</v>
      </c>
      <c r="BG18" s="153">
        <v>25</v>
      </c>
      <c r="BH18" s="153" t="s">
        <v>562</v>
      </c>
      <c r="BI18" s="148"/>
      <c r="BJ18" s="192" t="s">
        <v>563</v>
      </c>
      <c r="BK18" s="192" t="s">
        <v>495</v>
      </c>
    </row>
    <row r="19" spans="1:63" x14ac:dyDescent="0.15">
      <c r="A19" s="146">
        <v>510</v>
      </c>
      <c r="B19" s="191">
        <v>41902</v>
      </c>
      <c r="C19" s="148" t="s">
        <v>554</v>
      </c>
      <c r="D19" s="149" t="s">
        <v>450</v>
      </c>
      <c r="E19" s="150">
        <v>41820</v>
      </c>
      <c r="F19" s="148" t="s">
        <v>575</v>
      </c>
      <c r="G19" s="149" t="s">
        <v>576</v>
      </c>
      <c r="H19" s="149">
        <v>70.42</v>
      </c>
      <c r="I19" s="151"/>
      <c r="J19" s="149"/>
      <c r="K19" s="149"/>
      <c r="L19" s="149"/>
      <c r="M19" s="149"/>
      <c r="N19" s="149"/>
      <c r="O19" s="149">
        <v>2.59</v>
      </c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53" t="s">
        <v>559</v>
      </c>
      <c r="AH19" s="153"/>
      <c r="AI19" s="153"/>
      <c r="AJ19" s="153"/>
      <c r="AK19" s="192"/>
      <c r="AL19" s="153">
        <v>0</v>
      </c>
      <c r="AM19" s="153">
        <v>0</v>
      </c>
      <c r="AN19" s="153">
        <v>0</v>
      </c>
      <c r="AO19" s="153">
        <v>8</v>
      </c>
      <c r="AP19" s="153">
        <v>0</v>
      </c>
      <c r="AQ19" s="153">
        <v>0</v>
      </c>
      <c r="AR19" s="153">
        <v>0</v>
      </c>
      <c r="AS19" s="153">
        <v>0</v>
      </c>
      <c r="AT19" s="153">
        <v>0</v>
      </c>
      <c r="AU19" s="153">
        <v>0</v>
      </c>
      <c r="AV19" s="153">
        <v>0</v>
      </c>
      <c r="AW19" s="153">
        <v>0</v>
      </c>
      <c r="AX19" s="149"/>
      <c r="AY19" s="153" t="s">
        <v>559</v>
      </c>
      <c r="AZ19" s="153">
        <v>12</v>
      </c>
      <c r="BA19" s="153" t="s">
        <v>559</v>
      </c>
      <c r="BB19" s="153"/>
      <c r="BC19" s="153"/>
      <c r="BD19" s="153"/>
      <c r="BE19" s="148"/>
      <c r="BF19" s="149"/>
      <c r="BG19" s="153"/>
      <c r="BH19" s="153" t="s">
        <v>562</v>
      </c>
      <c r="BI19" s="148"/>
      <c r="BJ19" s="192" t="s">
        <v>563</v>
      </c>
      <c r="BK19" s="192" t="s">
        <v>495</v>
      </c>
    </row>
    <row r="20" spans="1:63" x14ac:dyDescent="0.15">
      <c r="A20" s="146">
        <v>874</v>
      </c>
      <c r="B20" s="191">
        <v>41902</v>
      </c>
      <c r="C20" s="148" t="s">
        <v>554</v>
      </c>
      <c r="D20" s="149" t="s">
        <v>450</v>
      </c>
      <c r="E20" s="150">
        <v>41879</v>
      </c>
      <c r="F20" s="148" t="s">
        <v>577</v>
      </c>
      <c r="G20" s="149" t="s">
        <v>578</v>
      </c>
      <c r="H20" s="149">
        <v>72.61</v>
      </c>
      <c r="I20" s="151"/>
      <c r="J20" s="152"/>
      <c r="K20" s="152"/>
      <c r="L20" s="152"/>
      <c r="M20" s="152"/>
      <c r="N20" s="152"/>
      <c r="O20" s="149">
        <v>2.67</v>
      </c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53" t="s">
        <v>559</v>
      </c>
      <c r="AH20" s="149"/>
      <c r="AI20" s="149"/>
      <c r="AJ20" s="149"/>
      <c r="AK20" s="192"/>
      <c r="AL20" s="153">
        <v>0</v>
      </c>
      <c r="AM20" s="153">
        <v>0</v>
      </c>
      <c r="AN20" s="153">
        <v>10</v>
      </c>
      <c r="AO20" s="153">
        <v>0</v>
      </c>
      <c r="AP20" s="153">
        <v>0</v>
      </c>
      <c r="AQ20" s="153">
        <v>0</v>
      </c>
      <c r="AR20" s="153">
        <v>0</v>
      </c>
      <c r="AS20" s="153">
        <v>0</v>
      </c>
      <c r="AT20" s="153">
        <v>0</v>
      </c>
      <c r="AU20" s="153">
        <v>0</v>
      </c>
      <c r="AV20" s="153">
        <v>0</v>
      </c>
      <c r="AW20" s="153">
        <v>0</v>
      </c>
      <c r="AX20" s="153"/>
      <c r="AY20" s="153" t="s">
        <v>559</v>
      </c>
      <c r="AZ20" s="153"/>
      <c r="BA20" s="153" t="s">
        <v>559</v>
      </c>
      <c r="BB20" s="153"/>
      <c r="BC20" s="153"/>
      <c r="BD20" s="153"/>
      <c r="BE20" s="148"/>
      <c r="BF20" s="149"/>
      <c r="BG20" s="153"/>
      <c r="BH20" s="196" t="s">
        <v>579</v>
      </c>
      <c r="BI20" s="148"/>
      <c r="BJ20" s="192" t="s">
        <v>563</v>
      </c>
      <c r="BK20" s="192" t="s">
        <v>495</v>
      </c>
    </row>
    <row r="21" spans="1:63" x14ac:dyDescent="0.15">
      <c r="A21" s="146">
        <v>512</v>
      </c>
      <c r="B21" s="191">
        <v>41902</v>
      </c>
      <c r="C21" s="148" t="s">
        <v>554</v>
      </c>
      <c r="D21" s="149" t="s">
        <v>434</v>
      </c>
      <c r="E21" s="150">
        <v>41820</v>
      </c>
      <c r="F21" s="148" t="s">
        <v>575</v>
      </c>
      <c r="G21" s="149" t="s">
        <v>576</v>
      </c>
      <c r="H21" s="149">
        <v>75.31</v>
      </c>
      <c r="I21" s="151"/>
      <c r="J21" s="149"/>
      <c r="K21" s="149"/>
      <c r="L21" s="149"/>
      <c r="M21" s="149"/>
      <c r="N21" s="149"/>
      <c r="O21" s="149">
        <v>2.63</v>
      </c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53" t="s">
        <v>559</v>
      </c>
      <c r="AH21" s="153"/>
      <c r="AI21" s="153"/>
      <c r="AJ21" s="153"/>
      <c r="AK21" s="192"/>
      <c r="AL21" s="153">
        <v>0</v>
      </c>
      <c r="AM21" s="153">
        <v>0</v>
      </c>
      <c r="AN21" s="153">
        <v>0</v>
      </c>
      <c r="AO21" s="153">
        <v>8</v>
      </c>
      <c r="AP21" s="153">
        <v>0</v>
      </c>
      <c r="AQ21" s="153">
        <v>0</v>
      </c>
      <c r="AR21" s="153">
        <v>0</v>
      </c>
      <c r="AS21" s="153">
        <v>0</v>
      </c>
      <c r="AT21" s="153">
        <v>0</v>
      </c>
      <c r="AU21" s="153">
        <v>0</v>
      </c>
      <c r="AV21" s="153">
        <v>0</v>
      </c>
      <c r="AW21" s="153">
        <v>0</v>
      </c>
      <c r="AX21" s="149"/>
      <c r="AY21" s="153" t="s">
        <v>559</v>
      </c>
      <c r="AZ21" s="153">
        <v>12</v>
      </c>
      <c r="BA21" s="153" t="s">
        <v>559</v>
      </c>
      <c r="BB21" s="153"/>
      <c r="BC21" s="153"/>
      <c r="BD21" s="153"/>
      <c r="BE21" s="148"/>
      <c r="BF21" s="149"/>
      <c r="BG21" s="153"/>
      <c r="BH21" s="153" t="s">
        <v>562</v>
      </c>
      <c r="BI21" s="148"/>
      <c r="BJ21" s="192" t="s">
        <v>563</v>
      </c>
      <c r="BK21" s="192" t="s">
        <v>495</v>
      </c>
    </row>
    <row r="22" spans="1:63" x14ac:dyDescent="0.15">
      <c r="A22" s="146">
        <v>1531</v>
      </c>
      <c r="B22" s="191">
        <v>41902</v>
      </c>
      <c r="C22" s="148" t="s">
        <v>554</v>
      </c>
      <c r="D22" s="149" t="s">
        <v>434</v>
      </c>
      <c r="E22" s="150">
        <v>41822</v>
      </c>
      <c r="F22" s="148" t="s">
        <v>556</v>
      </c>
      <c r="G22" s="149" t="s">
        <v>557</v>
      </c>
      <c r="H22" s="149">
        <v>85</v>
      </c>
      <c r="I22" s="151"/>
      <c r="J22" s="149"/>
      <c r="K22" s="149"/>
      <c r="L22" s="149"/>
      <c r="M22" s="149"/>
      <c r="N22" s="149"/>
      <c r="O22" s="149">
        <v>2.85</v>
      </c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53" t="s">
        <v>559</v>
      </c>
      <c r="AH22" s="153"/>
      <c r="AI22" s="153"/>
      <c r="AJ22" s="153"/>
      <c r="AK22" s="192"/>
      <c r="AL22" s="153">
        <v>0</v>
      </c>
      <c r="AM22" s="153">
        <v>0</v>
      </c>
      <c r="AN22" s="153">
        <v>0</v>
      </c>
      <c r="AO22" s="153">
        <v>13</v>
      </c>
      <c r="AP22" s="153">
        <v>0</v>
      </c>
      <c r="AQ22" s="153">
        <v>0</v>
      </c>
      <c r="AR22" s="153">
        <v>0</v>
      </c>
      <c r="AS22" s="153">
        <v>0</v>
      </c>
      <c r="AT22" s="153">
        <v>0</v>
      </c>
      <c r="AU22" s="153">
        <v>0</v>
      </c>
      <c r="AV22" s="153">
        <v>0</v>
      </c>
      <c r="AW22" s="153">
        <v>0</v>
      </c>
      <c r="AX22" s="149"/>
      <c r="AY22" s="153" t="s">
        <v>559</v>
      </c>
      <c r="AZ22" s="153">
        <v>12</v>
      </c>
      <c r="BA22" s="153" t="s">
        <v>559</v>
      </c>
      <c r="BB22" s="153"/>
      <c r="BC22" s="153"/>
      <c r="BD22" s="153"/>
      <c r="BE22" s="193" t="s">
        <v>560</v>
      </c>
      <c r="BF22" s="149" t="s">
        <v>561</v>
      </c>
      <c r="BG22" s="153">
        <v>25</v>
      </c>
      <c r="BH22" s="153" t="s">
        <v>562</v>
      </c>
      <c r="BI22" s="148"/>
      <c r="BJ22" s="192" t="s">
        <v>563</v>
      </c>
      <c r="BK22" s="192" t="s">
        <v>495</v>
      </c>
    </row>
    <row r="23" spans="1:63" x14ac:dyDescent="0.15">
      <c r="A23" s="146">
        <v>514</v>
      </c>
      <c r="B23" s="191">
        <v>41902</v>
      </c>
      <c r="C23" s="148" t="s">
        <v>554</v>
      </c>
      <c r="D23" s="149" t="s">
        <v>439</v>
      </c>
      <c r="E23" s="150">
        <v>41820</v>
      </c>
      <c r="F23" s="148" t="s">
        <v>575</v>
      </c>
      <c r="G23" s="149" t="s">
        <v>576</v>
      </c>
      <c r="H23" s="149">
        <v>80.52</v>
      </c>
      <c r="I23" s="151"/>
      <c r="J23" s="149"/>
      <c r="K23" s="149"/>
      <c r="L23" s="149"/>
      <c r="M23" s="149"/>
      <c r="N23" s="149"/>
      <c r="O23" s="149">
        <v>2.7</v>
      </c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53" t="s">
        <v>559</v>
      </c>
      <c r="AH23" s="153"/>
      <c r="AI23" s="153"/>
      <c r="AJ23" s="153"/>
      <c r="AK23" s="192"/>
      <c r="AL23" s="153">
        <v>0</v>
      </c>
      <c r="AM23" s="153">
        <v>0</v>
      </c>
      <c r="AN23" s="153">
        <v>0</v>
      </c>
      <c r="AO23" s="153">
        <v>8</v>
      </c>
      <c r="AP23" s="153">
        <v>0</v>
      </c>
      <c r="AQ23" s="153">
        <v>0</v>
      </c>
      <c r="AR23" s="153">
        <v>0</v>
      </c>
      <c r="AS23" s="153">
        <v>0</v>
      </c>
      <c r="AT23" s="153">
        <v>0</v>
      </c>
      <c r="AU23" s="153">
        <v>0</v>
      </c>
      <c r="AV23" s="153">
        <v>0</v>
      </c>
      <c r="AW23" s="153">
        <v>0</v>
      </c>
      <c r="AX23" s="149"/>
      <c r="AY23" s="153" t="s">
        <v>559</v>
      </c>
      <c r="AZ23" s="153">
        <v>12</v>
      </c>
      <c r="BA23" s="153" t="s">
        <v>559</v>
      </c>
      <c r="BB23" s="153"/>
      <c r="BC23" s="153"/>
      <c r="BD23" s="153"/>
      <c r="BE23" s="148"/>
      <c r="BF23" s="149"/>
      <c r="BG23" s="153"/>
      <c r="BH23" s="153" t="s">
        <v>562</v>
      </c>
      <c r="BI23" s="148"/>
      <c r="BJ23" s="192" t="s">
        <v>563</v>
      </c>
      <c r="BK23" s="192" t="s">
        <v>495</v>
      </c>
    </row>
    <row r="24" spans="1:63" x14ac:dyDescent="0.15">
      <c r="A24" s="146">
        <v>875</v>
      </c>
      <c r="B24" s="191">
        <v>41902</v>
      </c>
      <c r="C24" s="148" t="s">
        <v>554</v>
      </c>
      <c r="D24" s="149" t="s">
        <v>439</v>
      </c>
      <c r="E24" s="150">
        <v>41879</v>
      </c>
      <c r="F24" s="148" t="s">
        <v>577</v>
      </c>
      <c r="G24" s="149" t="s">
        <v>578</v>
      </c>
      <c r="H24" s="149">
        <v>83.02</v>
      </c>
      <c r="I24" s="151"/>
      <c r="J24" s="152"/>
      <c r="K24" s="152"/>
      <c r="L24" s="152"/>
      <c r="M24" s="152"/>
      <c r="N24" s="152"/>
      <c r="O24" s="149">
        <v>2.78</v>
      </c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53" t="s">
        <v>559</v>
      </c>
      <c r="AH24" s="149"/>
      <c r="AI24" s="149"/>
      <c r="AJ24" s="149"/>
      <c r="AK24" s="192"/>
      <c r="AL24" s="153">
        <v>0</v>
      </c>
      <c r="AM24" s="153">
        <v>0</v>
      </c>
      <c r="AN24" s="153">
        <v>10</v>
      </c>
      <c r="AO24" s="153">
        <v>0</v>
      </c>
      <c r="AP24" s="153">
        <v>0</v>
      </c>
      <c r="AQ24" s="153">
        <v>0</v>
      </c>
      <c r="AR24" s="153">
        <v>0</v>
      </c>
      <c r="AS24" s="153">
        <v>0</v>
      </c>
      <c r="AT24" s="153">
        <v>0</v>
      </c>
      <c r="AU24" s="153">
        <v>0</v>
      </c>
      <c r="AV24" s="153">
        <v>0</v>
      </c>
      <c r="AW24" s="153">
        <v>0</v>
      </c>
      <c r="AX24" s="153"/>
      <c r="AY24" s="153" t="s">
        <v>559</v>
      </c>
      <c r="AZ24" s="153"/>
      <c r="BA24" s="153" t="s">
        <v>559</v>
      </c>
      <c r="BB24" s="153"/>
      <c r="BC24" s="153"/>
      <c r="BD24" s="153"/>
      <c r="BE24" s="148"/>
      <c r="BF24" s="149"/>
      <c r="BG24" s="153"/>
      <c r="BH24" s="196" t="s">
        <v>579</v>
      </c>
      <c r="BI24" s="148"/>
      <c r="BJ24" s="192" t="s">
        <v>563</v>
      </c>
      <c r="BK24" s="192" t="s">
        <v>495</v>
      </c>
    </row>
    <row r="25" spans="1:63" x14ac:dyDescent="0.15">
      <c r="A25" s="146">
        <v>516</v>
      </c>
      <c r="B25" s="191">
        <v>41902</v>
      </c>
      <c r="C25" s="148" t="s">
        <v>554</v>
      </c>
      <c r="D25" s="149" t="s">
        <v>458</v>
      </c>
      <c r="E25" s="150">
        <v>41820</v>
      </c>
      <c r="F25" s="148" t="s">
        <v>575</v>
      </c>
      <c r="G25" s="149" t="s">
        <v>576</v>
      </c>
      <c r="H25" s="149">
        <v>85.47</v>
      </c>
      <c r="I25" s="151"/>
      <c r="J25" s="149"/>
      <c r="K25" s="149"/>
      <c r="L25" s="149"/>
      <c r="M25" s="149"/>
      <c r="N25" s="149"/>
      <c r="O25" s="149">
        <v>2.1800000000000002</v>
      </c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53" t="s">
        <v>559</v>
      </c>
      <c r="AH25" s="153"/>
      <c r="AI25" s="153"/>
      <c r="AJ25" s="153"/>
      <c r="AK25" s="192"/>
      <c r="AL25" s="153">
        <v>0</v>
      </c>
      <c r="AM25" s="153">
        <v>0</v>
      </c>
      <c r="AN25" s="153">
        <v>0</v>
      </c>
      <c r="AO25" s="153">
        <v>8</v>
      </c>
      <c r="AP25" s="153">
        <v>0</v>
      </c>
      <c r="AQ25" s="153">
        <v>0</v>
      </c>
      <c r="AR25" s="153">
        <v>0</v>
      </c>
      <c r="AS25" s="153">
        <v>0</v>
      </c>
      <c r="AT25" s="153">
        <v>0</v>
      </c>
      <c r="AU25" s="153">
        <v>0</v>
      </c>
      <c r="AV25" s="153">
        <v>0</v>
      </c>
      <c r="AW25" s="153">
        <v>0</v>
      </c>
      <c r="AX25" s="149"/>
      <c r="AY25" s="153" t="s">
        <v>559</v>
      </c>
      <c r="AZ25" s="153">
        <v>12</v>
      </c>
      <c r="BA25" s="153" t="s">
        <v>559</v>
      </c>
      <c r="BB25" s="153"/>
      <c r="BC25" s="153"/>
      <c r="BD25" s="153"/>
      <c r="BE25" s="148"/>
      <c r="BF25" s="149"/>
      <c r="BG25" s="153"/>
      <c r="BH25" s="153" t="s">
        <v>562</v>
      </c>
      <c r="BI25" s="148"/>
      <c r="BJ25" s="192" t="s">
        <v>563</v>
      </c>
      <c r="BK25" s="192" t="s">
        <v>495</v>
      </c>
    </row>
    <row r="26" spans="1:63" x14ac:dyDescent="0.15">
      <c r="A26" s="146">
        <v>1537</v>
      </c>
      <c r="B26" s="191">
        <v>41902</v>
      </c>
      <c r="C26" s="148" t="s">
        <v>554</v>
      </c>
      <c r="D26" s="149" t="s">
        <v>458</v>
      </c>
      <c r="E26" s="150">
        <v>41822</v>
      </c>
      <c r="F26" s="148" t="s">
        <v>556</v>
      </c>
      <c r="G26" s="149" t="s">
        <v>557</v>
      </c>
      <c r="H26" s="149">
        <v>96</v>
      </c>
      <c r="I26" s="151"/>
      <c r="J26" s="149"/>
      <c r="K26" s="149"/>
      <c r="L26" s="149"/>
      <c r="M26" s="149"/>
      <c r="N26" s="149"/>
      <c r="O26" s="149">
        <v>2.34</v>
      </c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53" t="s">
        <v>559</v>
      </c>
      <c r="AH26" s="153"/>
      <c r="AI26" s="153"/>
      <c r="AJ26" s="153"/>
      <c r="AK26" s="192"/>
      <c r="AL26" s="153">
        <v>0</v>
      </c>
      <c r="AM26" s="153">
        <v>0</v>
      </c>
      <c r="AN26" s="153">
        <v>0</v>
      </c>
      <c r="AO26" s="153">
        <v>13</v>
      </c>
      <c r="AP26" s="153">
        <v>0</v>
      </c>
      <c r="AQ26" s="153">
        <v>0</v>
      </c>
      <c r="AR26" s="153">
        <v>0</v>
      </c>
      <c r="AS26" s="153">
        <v>0</v>
      </c>
      <c r="AT26" s="153">
        <v>0</v>
      </c>
      <c r="AU26" s="153">
        <v>0</v>
      </c>
      <c r="AV26" s="153">
        <v>0</v>
      </c>
      <c r="AW26" s="153">
        <v>0</v>
      </c>
      <c r="AX26" s="149"/>
      <c r="AY26" s="153" t="s">
        <v>559</v>
      </c>
      <c r="AZ26" s="153">
        <v>12</v>
      </c>
      <c r="BA26" s="153" t="s">
        <v>559</v>
      </c>
      <c r="BB26" s="153"/>
      <c r="BC26" s="153"/>
      <c r="BD26" s="153"/>
      <c r="BE26" s="193" t="s">
        <v>560</v>
      </c>
      <c r="BF26" s="149" t="s">
        <v>561</v>
      </c>
      <c r="BG26" s="153">
        <v>25</v>
      </c>
      <c r="BH26" s="153" t="s">
        <v>562</v>
      </c>
      <c r="BI26" s="148"/>
      <c r="BJ26" s="192" t="s">
        <v>563</v>
      </c>
      <c r="BK26" s="192" t="s">
        <v>495</v>
      </c>
    </row>
    <row r="27" spans="1:63" x14ac:dyDescent="0.15">
      <c r="A27" s="146">
        <v>518</v>
      </c>
      <c r="B27" s="191">
        <v>41902</v>
      </c>
      <c r="C27" s="148" t="s">
        <v>554</v>
      </c>
      <c r="D27" s="149" t="s">
        <v>597</v>
      </c>
      <c r="E27" s="150">
        <v>41820</v>
      </c>
      <c r="F27" s="148" t="s">
        <v>575</v>
      </c>
      <c r="G27" s="149" t="s">
        <v>576</v>
      </c>
      <c r="H27" s="149">
        <v>64.010000000000005</v>
      </c>
      <c r="I27" s="151"/>
      <c r="J27" s="149"/>
      <c r="K27" s="149"/>
      <c r="L27" s="149"/>
      <c r="M27" s="149"/>
      <c r="N27" s="149"/>
      <c r="O27" s="149">
        <v>3.85</v>
      </c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53" t="s">
        <v>559</v>
      </c>
      <c r="AH27" s="153"/>
      <c r="AI27" s="153"/>
      <c r="AJ27" s="153"/>
      <c r="AK27" s="192"/>
      <c r="AL27" s="153">
        <v>0</v>
      </c>
      <c r="AM27" s="153">
        <v>0</v>
      </c>
      <c r="AN27" s="153">
        <v>0</v>
      </c>
      <c r="AO27" s="153">
        <v>8</v>
      </c>
      <c r="AP27" s="153">
        <v>0</v>
      </c>
      <c r="AQ27" s="153">
        <v>0</v>
      </c>
      <c r="AR27" s="153">
        <v>0</v>
      </c>
      <c r="AS27" s="153">
        <v>0</v>
      </c>
      <c r="AT27" s="153">
        <v>0</v>
      </c>
      <c r="AU27" s="153">
        <v>0</v>
      </c>
      <c r="AV27" s="153">
        <v>0</v>
      </c>
      <c r="AW27" s="153">
        <v>0</v>
      </c>
      <c r="AX27" s="149"/>
      <c r="AY27" s="153" t="s">
        <v>559</v>
      </c>
      <c r="AZ27" s="153">
        <v>12</v>
      </c>
      <c r="BA27" s="153" t="s">
        <v>559</v>
      </c>
      <c r="BB27" s="153"/>
      <c r="BC27" s="153"/>
      <c r="BD27" s="153"/>
      <c r="BE27" s="148"/>
      <c r="BF27" s="149"/>
      <c r="BG27" s="153"/>
      <c r="BH27" s="153" t="s">
        <v>562</v>
      </c>
      <c r="BI27" s="148"/>
      <c r="BJ27" s="192" t="s">
        <v>563</v>
      </c>
      <c r="BK27" s="192" t="s">
        <v>495</v>
      </c>
    </row>
  </sheetData>
  <sheetProtection algorithmName="SHA-512" hashValue="UeP9jAmGOjVYmu51rf1vawTVYC2YFXumEJ1GsEYtkJV1hqsn9rrcIdR5MwesFdlQVHbI/JMbtzaJWciSecyLpA==" saltValue="PNLVcWSROQj+tBtN9doOuA==" spinCount="100000" sheet="1" objects="1" scenarios="1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BE20"/>
  <sheetViews>
    <sheetView zoomScale="120" zoomScaleNormal="120" workbookViewId="0">
      <selection activeCell="A7" sqref="A7:XFD7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57" ht="70" x14ac:dyDescent="0.15">
      <c r="A1" s="127" t="s">
        <v>209</v>
      </c>
      <c r="B1" s="127" t="s">
        <v>366</v>
      </c>
      <c r="C1" s="128" t="s">
        <v>257</v>
      </c>
      <c r="D1" s="129" t="s">
        <v>258</v>
      </c>
      <c r="E1" s="127" t="s">
        <v>259</v>
      </c>
      <c r="F1" s="128" t="s">
        <v>267</v>
      </c>
      <c r="G1" s="129" t="s">
        <v>260</v>
      </c>
      <c r="H1" s="130" t="s">
        <v>268</v>
      </c>
      <c r="I1" s="131" t="s">
        <v>261</v>
      </c>
      <c r="J1" s="131" t="s">
        <v>262</v>
      </c>
      <c r="K1" s="131" t="s">
        <v>263</v>
      </c>
      <c r="L1" s="131" t="s">
        <v>264</v>
      </c>
      <c r="M1" s="131" t="s">
        <v>265</v>
      </c>
      <c r="N1" s="132" t="s">
        <v>266</v>
      </c>
      <c r="O1" s="133" t="s">
        <v>316</v>
      </c>
      <c r="P1" s="133" t="s">
        <v>317</v>
      </c>
      <c r="Q1" s="133" t="s">
        <v>318</v>
      </c>
      <c r="R1" s="133" t="s">
        <v>319</v>
      </c>
      <c r="S1" s="133" t="s">
        <v>320</v>
      </c>
      <c r="T1" s="134" t="s">
        <v>321</v>
      </c>
      <c r="U1" s="135" t="s">
        <v>322</v>
      </c>
      <c r="V1" s="135" t="s">
        <v>323</v>
      </c>
      <c r="W1" s="135" t="s">
        <v>324</v>
      </c>
      <c r="X1" s="135" t="s">
        <v>428</v>
      </c>
      <c r="Y1" s="135" t="s">
        <v>429</v>
      </c>
      <c r="Z1" s="136" t="s">
        <v>430</v>
      </c>
      <c r="AA1" s="137" t="s">
        <v>431</v>
      </c>
      <c r="AB1" s="137" t="s">
        <v>331</v>
      </c>
      <c r="AC1" s="137" t="s">
        <v>332</v>
      </c>
      <c r="AD1" s="137" t="s">
        <v>333</v>
      </c>
      <c r="AE1" s="137" t="s">
        <v>334</v>
      </c>
      <c r="AF1" s="138" t="s">
        <v>335</v>
      </c>
      <c r="AG1" s="139" t="s">
        <v>336</v>
      </c>
      <c r="AH1" s="139" t="s">
        <v>337</v>
      </c>
      <c r="AI1" s="139" t="s">
        <v>338</v>
      </c>
      <c r="AJ1" s="140" t="s">
        <v>229</v>
      </c>
      <c r="AK1" s="141" t="s">
        <v>230</v>
      </c>
      <c r="AL1" s="142" t="s">
        <v>231</v>
      </c>
      <c r="AM1" s="141" t="s">
        <v>232</v>
      </c>
      <c r="AN1" s="133" t="s">
        <v>340</v>
      </c>
      <c r="AO1" s="143" t="s">
        <v>440</v>
      </c>
      <c r="AP1" s="133" t="s">
        <v>441</v>
      </c>
      <c r="AQ1" s="143" t="s">
        <v>442</v>
      </c>
      <c r="AR1" s="134" t="s">
        <v>443</v>
      </c>
      <c r="AS1" s="143" t="s">
        <v>444</v>
      </c>
      <c r="AT1" s="134" t="s">
        <v>445</v>
      </c>
      <c r="AU1" s="127" t="s">
        <v>446</v>
      </c>
      <c r="AV1" s="144" t="s">
        <v>447</v>
      </c>
      <c r="AW1" s="145" t="s">
        <v>249</v>
      </c>
      <c r="AX1" s="144" t="s">
        <v>250</v>
      </c>
      <c r="AY1" s="127" t="s">
        <v>251</v>
      </c>
      <c r="AZ1" s="128" t="s">
        <v>252</v>
      </c>
      <c r="BA1" s="144" t="s">
        <v>353</v>
      </c>
      <c r="BB1" s="144" t="s">
        <v>354</v>
      </c>
      <c r="BC1" s="128" t="s">
        <v>355</v>
      </c>
      <c r="BD1" s="144" t="s">
        <v>356</v>
      </c>
      <c r="BE1" s="127" t="s">
        <v>357</v>
      </c>
    </row>
    <row r="2" spans="1:57" x14ac:dyDescent="0.15">
      <c r="A2" s="146">
        <v>370</v>
      </c>
      <c r="B2" s="178">
        <v>41466</v>
      </c>
      <c r="C2" s="148" t="s">
        <v>485</v>
      </c>
      <c r="D2" s="149" t="s">
        <v>486</v>
      </c>
      <c r="E2" s="150">
        <v>41457</v>
      </c>
      <c r="F2" s="148" t="s">
        <v>487</v>
      </c>
      <c r="G2" s="149" t="s">
        <v>488</v>
      </c>
      <c r="H2" s="149">
        <v>64</v>
      </c>
      <c r="I2" s="151"/>
      <c r="J2" s="152"/>
      <c r="K2" s="152"/>
      <c r="L2" s="152"/>
      <c r="M2" s="152"/>
      <c r="N2" s="152"/>
      <c r="O2" s="149">
        <v>2.8</v>
      </c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53" t="s">
        <v>489</v>
      </c>
      <c r="AH2" s="153"/>
      <c r="AI2" s="153"/>
      <c r="AJ2" s="153"/>
      <c r="AK2" s="153">
        <v>0</v>
      </c>
      <c r="AL2" s="153">
        <v>0</v>
      </c>
      <c r="AM2" s="153">
        <v>0</v>
      </c>
      <c r="AN2" s="153">
        <v>12</v>
      </c>
      <c r="AO2" s="153">
        <v>0</v>
      </c>
      <c r="AP2" s="153">
        <v>0</v>
      </c>
      <c r="AQ2" s="153">
        <v>0</v>
      </c>
      <c r="AR2" s="153">
        <v>0</v>
      </c>
      <c r="AS2" s="153">
        <v>0</v>
      </c>
      <c r="AT2" s="153">
        <v>2</v>
      </c>
      <c r="AU2" s="149"/>
      <c r="AV2" s="153" t="s">
        <v>489</v>
      </c>
      <c r="AW2" s="153">
        <v>12</v>
      </c>
      <c r="AX2" s="153" t="s">
        <v>490</v>
      </c>
      <c r="AY2" s="148" t="s">
        <v>491</v>
      </c>
      <c r="AZ2" s="149" t="s">
        <v>492</v>
      </c>
      <c r="BA2" s="153">
        <v>50</v>
      </c>
      <c r="BB2" s="153" t="s">
        <v>493</v>
      </c>
      <c r="BC2" s="148"/>
      <c r="BD2" t="s">
        <v>494</v>
      </c>
      <c r="BE2" t="s">
        <v>495</v>
      </c>
    </row>
    <row r="3" spans="1:57" x14ac:dyDescent="0.15">
      <c r="A3" s="146">
        <v>1088</v>
      </c>
      <c r="B3" s="178">
        <v>41467</v>
      </c>
      <c r="C3" s="148" t="s">
        <v>496</v>
      </c>
      <c r="D3" s="149" t="s">
        <v>497</v>
      </c>
      <c r="E3" s="150">
        <v>41455</v>
      </c>
      <c r="F3" s="148" t="s">
        <v>498</v>
      </c>
      <c r="G3" s="149" t="s">
        <v>499</v>
      </c>
      <c r="H3" s="149">
        <v>75</v>
      </c>
      <c r="I3" s="151" t="s">
        <v>500</v>
      </c>
      <c r="J3" s="16">
        <v>1200</v>
      </c>
      <c r="K3" s="16">
        <v>2400</v>
      </c>
      <c r="L3" s="16">
        <v>5400</v>
      </c>
      <c r="M3" s="16">
        <v>165400</v>
      </c>
      <c r="N3" s="16">
        <v>832000</v>
      </c>
      <c r="O3" s="149">
        <v>3.85</v>
      </c>
      <c r="P3" s="149">
        <v>2.4500000000000002</v>
      </c>
      <c r="Q3" s="149">
        <v>2.31</v>
      </c>
      <c r="R3" s="149">
        <v>2.31</v>
      </c>
      <c r="S3" s="149">
        <v>2.2200000000000002</v>
      </c>
      <c r="T3" s="149">
        <v>1.9</v>
      </c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53" t="s">
        <v>501</v>
      </c>
      <c r="AH3" s="149"/>
      <c r="AI3" s="149"/>
      <c r="AJ3" s="149"/>
      <c r="AK3" s="153">
        <v>0</v>
      </c>
      <c r="AL3" s="153">
        <v>0</v>
      </c>
      <c r="AM3" s="153">
        <v>0</v>
      </c>
      <c r="AN3" s="153">
        <v>18</v>
      </c>
      <c r="AO3" s="153">
        <v>0</v>
      </c>
      <c r="AP3" s="153">
        <v>0</v>
      </c>
      <c r="AQ3" s="153">
        <v>0</v>
      </c>
      <c r="AR3" s="153">
        <v>0</v>
      </c>
      <c r="AS3" s="153">
        <v>0</v>
      </c>
      <c r="AT3" s="153">
        <v>0</v>
      </c>
      <c r="AU3" s="153">
        <v>12</v>
      </c>
      <c r="AV3" s="153" t="s">
        <v>489</v>
      </c>
      <c r="AW3" s="153"/>
      <c r="AX3" s="153" t="s">
        <v>502</v>
      </c>
      <c r="AY3" s="148"/>
      <c r="AZ3" s="149"/>
      <c r="BA3" s="153"/>
      <c r="BB3" s="153" t="s">
        <v>503</v>
      </c>
      <c r="BC3" s="148"/>
      <c r="BD3" t="s">
        <v>504</v>
      </c>
      <c r="BE3" t="s">
        <v>505</v>
      </c>
    </row>
    <row r="4" spans="1:57" x14ac:dyDescent="0.15">
      <c r="A4" s="146">
        <v>877</v>
      </c>
      <c r="B4" s="178">
        <v>41467</v>
      </c>
      <c r="C4" s="148" t="s">
        <v>496</v>
      </c>
      <c r="D4" s="149" t="s">
        <v>497</v>
      </c>
      <c r="E4" s="150">
        <v>41419</v>
      </c>
      <c r="F4" s="149" t="s">
        <v>506</v>
      </c>
      <c r="G4" s="149" t="s">
        <v>507</v>
      </c>
      <c r="H4" s="149">
        <v>54.44</v>
      </c>
      <c r="I4" s="151" t="s">
        <v>500</v>
      </c>
      <c r="J4" s="16">
        <v>1200</v>
      </c>
      <c r="K4" s="16">
        <v>2400</v>
      </c>
      <c r="L4" s="16">
        <v>5400</v>
      </c>
      <c r="M4" s="16">
        <v>165400</v>
      </c>
      <c r="N4" s="16">
        <v>832000</v>
      </c>
      <c r="O4" s="149">
        <v>4.05</v>
      </c>
      <c r="P4" s="149">
        <v>2.35</v>
      </c>
      <c r="Q4" s="149">
        <v>2.35</v>
      </c>
      <c r="R4" s="149">
        <v>2.35</v>
      </c>
      <c r="S4" s="149">
        <v>2.2000000000000002</v>
      </c>
      <c r="T4" s="149">
        <v>1.8</v>
      </c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53" t="s">
        <v>489</v>
      </c>
      <c r="AH4" s="149"/>
      <c r="AI4" s="149"/>
      <c r="AJ4" s="149"/>
      <c r="AK4" s="153">
        <v>0</v>
      </c>
      <c r="AL4" s="153">
        <v>0</v>
      </c>
      <c r="AM4" s="153">
        <v>0</v>
      </c>
      <c r="AN4" s="153">
        <v>0</v>
      </c>
      <c r="AO4" s="153">
        <v>0</v>
      </c>
      <c r="AP4" s="153">
        <v>20</v>
      </c>
      <c r="AQ4" s="153">
        <v>0</v>
      </c>
      <c r="AR4" s="153">
        <v>0</v>
      </c>
      <c r="AS4" s="153">
        <v>0</v>
      </c>
      <c r="AT4" s="153">
        <v>0</v>
      </c>
      <c r="AU4" s="149"/>
      <c r="AV4" s="153" t="s">
        <v>489</v>
      </c>
      <c r="AW4" s="153"/>
      <c r="AX4" s="153" t="s">
        <v>490</v>
      </c>
      <c r="AY4" s="148"/>
      <c r="AZ4" s="149"/>
      <c r="BA4" s="153"/>
      <c r="BB4" s="153" t="s">
        <v>508</v>
      </c>
      <c r="BC4" s="148"/>
      <c r="BD4" t="s">
        <v>509</v>
      </c>
      <c r="BE4" t="s">
        <v>510</v>
      </c>
    </row>
    <row r="5" spans="1:57" x14ac:dyDescent="0.15">
      <c r="A5" s="146">
        <v>380</v>
      </c>
      <c r="B5" s="178">
        <v>41467</v>
      </c>
      <c r="C5" s="148" t="s">
        <v>496</v>
      </c>
      <c r="D5" s="149" t="s">
        <v>486</v>
      </c>
      <c r="E5" s="150">
        <v>41467</v>
      </c>
      <c r="F5" s="148" t="s">
        <v>511</v>
      </c>
      <c r="G5" s="149" t="s">
        <v>512</v>
      </c>
      <c r="H5" s="149">
        <v>59.3</v>
      </c>
      <c r="I5" s="151" t="s">
        <v>500</v>
      </c>
      <c r="J5" s="16">
        <v>1200</v>
      </c>
      <c r="K5" s="16">
        <v>2400</v>
      </c>
      <c r="L5" s="16">
        <v>5400</v>
      </c>
      <c r="M5" s="16">
        <v>165400</v>
      </c>
      <c r="N5" s="16">
        <v>832000</v>
      </c>
      <c r="O5" s="149">
        <v>4.07</v>
      </c>
      <c r="P5" s="149">
        <v>2.72</v>
      </c>
      <c r="Q5" s="149">
        <v>2.6</v>
      </c>
      <c r="R5" s="149">
        <v>2.5</v>
      </c>
      <c r="S5" s="149">
        <v>2.4</v>
      </c>
      <c r="T5" s="149">
        <v>2.08</v>
      </c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53" t="s">
        <v>489</v>
      </c>
      <c r="AH5" s="149"/>
      <c r="AI5" s="149"/>
      <c r="AJ5" s="149"/>
      <c r="AK5" s="153">
        <v>0</v>
      </c>
      <c r="AL5" s="153">
        <v>0</v>
      </c>
      <c r="AM5" s="153">
        <v>0</v>
      </c>
      <c r="AN5" s="153">
        <v>17</v>
      </c>
      <c r="AO5" s="153">
        <v>0</v>
      </c>
      <c r="AP5" s="153">
        <v>0</v>
      </c>
      <c r="AQ5" s="153">
        <v>0</v>
      </c>
      <c r="AR5" s="153">
        <v>0</v>
      </c>
      <c r="AS5" s="153">
        <v>0</v>
      </c>
      <c r="AT5" s="153">
        <v>0</v>
      </c>
      <c r="AU5" s="149"/>
      <c r="AV5" s="153" t="s">
        <v>489</v>
      </c>
      <c r="AW5" s="153">
        <v>12</v>
      </c>
      <c r="AX5" s="153" t="s">
        <v>490</v>
      </c>
      <c r="AY5" s="148" t="s">
        <v>513</v>
      </c>
      <c r="AZ5" s="149" t="s">
        <v>514</v>
      </c>
      <c r="BA5" s="153">
        <v>50</v>
      </c>
      <c r="BB5" s="153" t="s">
        <v>503</v>
      </c>
      <c r="BC5" s="148"/>
      <c r="BD5" s="154" t="s">
        <v>515</v>
      </c>
      <c r="BE5" t="s">
        <v>495</v>
      </c>
    </row>
    <row r="6" spans="1:57" x14ac:dyDescent="0.15">
      <c r="A6" s="146">
        <v>508</v>
      </c>
      <c r="B6" s="178">
        <v>41466</v>
      </c>
      <c r="C6" s="148" t="s">
        <v>496</v>
      </c>
      <c r="D6" s="149" t="s">
        <v>497</v>
      </c>
      <c r="E6" s="150">
        <v>41455</v>
      </c>
      <c r="F6" s="148" t="s">
        <v>516</v>
      </c>
      <c r="G6" s="149" t="s">
        <v>517</v>
      </c>
      <c r="H6" s="149">
        <v>62.79</v>
      </c>
      <c r="I6" s="151" t="s">
        <v>500</v>
      </c>
      <c r="J6" s="16">
        <v>1200</v>
      </c>
      <c r="K6" s="16">
        <v>2400</v>
      </c>
      <c r="L6" s="16">
        <v>5400</v>
      </c>
      <c r="M6" s="16">
        <v>165400</v>
      </c>
      <c r="N6" s="16">
        <v>832000</v>
      </c>
      <c r="O6" s="149">
        <v>3.7</v>
      </c>
      <c r="P6" s="149">
        <v>2.5</v>
      </c>
      <c r="Q6" s="149">
        <v>2.4</v>
      </c>
      <c r="R6" s="149">
        <v>2.4</v>
      </c>
      <c r="S6" s="149">
        <v>2.1</v>
      </c>
      <c r="T6" s="149">
        <v>2</v>
      </c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53" t="s">
        <v>489</v>
      </c>
      <c r="AH6" s="153"/>
      <c r="AI6" s="153"/>
      <c r="AJ6" s="153"/>
      <c r="AK6" s="153">
        <v>0</v>
      </c>
      <c r="AL6" s="153">
        <v>0</v>
      </c>
      <c r="AM6" s="153">
        <v>0</v>
      </c>
      <c r="AN6" s="153">
        <v>10</v>
      </c>
      <c r="AO6" s="153">
        <v>0</v>
      </c>
      <c r="AP6" s="153">
        <v>0</v>
      </c>
      <c r="AQ6" s="153">
        <v>0</v>
      </c>
      <c r="AR6" s="153">
        <v>0</v>
      </c>
      <c r="AS6" s="153">
        <v>0</v>
      </c>
      <c r="AT6" s="153">
        <v>0</v>
      </c>
      <c r="AU6" s="149"/>
      <c r="AV6" s="153" t="s">
        <v>489</v>
      </c>
      <c r="AW6" s="153">
        <v>12</v>
      </c>
      <c r="AX6" s="153" t="s">
        <v>518</v>
      </c>
      <c r="AY6" s="148"/>
      <c r="AZ6" s="149"/>
      <c r="BA6" s="153"/>
      <c r="BB6" s="153" t="s">
        <v>519</v>
      </c>
      <c r="BC6" s="148"/>
      <c r="BD6" t="s">
        <v>520</v>
      </c>
      <c r="BE6" t="s">
        <v>495</v>
      </c>
    </row>
    <row r="7" spans="1:57" x14ac:dyDescent="0.15">
      <c r="A7" s="146">
        <v>876</v>
      </c>
      <c r="B7" s="178">
        <v>41467</v>
      </c>
      <c r="C7" s="148" t="s">
        <v>496</v>
      </c>
      <c r="D7" s="149" t="s">
        <v>497</v>
      </c>
      <c r="E7" s="150">
        <v>41473</v>
      </c>
      <c r="F7" s="148" t="s">
        <v>521</v>
      </c>
      <c r="G7" s="149" t="s">
        <v>522</v>
      </c>
      <c r="H7" s="149">
        <v>60</v>
      </c>
      <c r="I7" s="151" t="s">
        <v>500</v>
      </c>
      <c r="J7" s="16">
        <v>1200</v>
      </c>
      <c r="K7" s="16">
        <v>2400</v>
      </c>
      <c r="L7" s="16">
        <v>5400</v>
      </c>
      <c r="M7" s="16">
        <v>165400</v>
      </c>
      <c r="N7" s="16">
        <v>832000</v>
      </c>
      <c r="O7" s="149">
        <v>3.65</v>
      </c>
      <c r="P7" s="149">
        <v>2.2999999999999998</v>
      </c>
      <c r="Q7" s="149">
        <v>2.2000000000000002</v>
      </c>
      <c r="R7" s="149">
        <v>2.1</v>
      </c>
      <c r="S7" s="149">
        <v>2</v>
      </c>
      <c r="T7" s="149">
        <v>1.76</v>
      </c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53" t="s">
        <v>501</v>
      </c>
      <c r="AH7" s="149"/>
      <c r="AI7" s="149"/>
      <c r="AJ7" s="149"/>
      <c r="AK7" s="153">
        <v>0</v>
      </c>
      <c r="AL7" s="153">
        <v>0</v>
      </c>
      <c r="AM7" s="153">
        <v>10</v>
      </c>
      <c r="AN7" s="153">
        <v>0</v>
      </c>
      <c r="AO7" s="153">
        <v>0</v>
      </c>
      <c r="AP7" s="153">
        <v>0</v>
      </c>
      <c r="AQ7" s="153">
        <v>0</v>
      </c>
      <c r="AR7" s="153">
        <v>0</v>
      </c>
      <c r="AS7" s="153">
        <v>0</v>
      </c>
      <c r="AT7" s="153">
        <v>0</v>
      </c>
      <c r="AU7" s="153"/>
      <c r="AV7" s="153" t="s">
        <v>501</v>
      </c>
      <c r="AW7" s="153"/>
      <c r="AX7" s="153" t="s">
        <v>490</v>
      </c>
      <c r="AY7" s="148"/>
      <c r="AZ7" s="149"/>
      <c r="BA7" s="153"/>
      <c r="BB7" s="153" t="s">
        <v>508</v>
      </c>
      <c r="BC7" s="148"/>
      <c r="BD7" t="s">
        <v>523</v>
      </c>
      <c r="BE7" t="s">
        <v>524</v>
      </c>
    </row>
    <row r="8" spans="1:57" x14ac:dyDescent="0.15">
      <c r="A8" s="146">
        <v>871</v>
      </c>
      <c r="B8" s="178">
        <v>41467</v>
      </c>
      <c r="C8" s="148" t="s">
        <v>496</v>
      </c>
      <c r="D8" s="149" t="s">
        <v>312</v>
      </c>
      <c r="E8" s="150">
        <v>41455</v>
      </c>
      <c r="F8" s="148" t="s">
        <v>525</v>
      </c>
      <c r="G8" s="149" t="s">
        <v>526</v>
      </c>
      <c r="H8" s="149">
        <v>66.400000000000006</v>
      </c>
      <c r="I8" s="151" t="s">
        <v>500</v>
      </c>
      <c r="J8" s="16">
        <v>1200</v>
      </c>
      <c r="K8" s="16">
        <v>2400</v>
      </c>
      <c r="L8" s="16">
        <v>5400</v>
      </c>
      <c r="M8" s="16">
        <v>165400</v>
      </c>
      <c r="N8" s="16">
        <v>832000</v>
      </c>
      <c r="O8" s="149">
        <v>3.7469999999999999</v>
      </c>
      <c r="P8" s="149">
        <v>2.5649999999999999</v>
      </c>
      <c r="Q8" s="149">
        <v>2.492</v>
      </c>
      <c r="R8" s="149">
        <v>2.415</v>
      </c>
      <c r="S8" s="149">
        <v>2.3279999999999998</v>
      </c>
      <c r="T8" s="149">
        <v>0.52100000000000002</v>
      </c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53" t="s">
        <v>527</v>
      </c>
      <c r="AH8" s="149"/>
      <c r="AI8" s="149"/>
      <c r="AJ8" s="149"/>
      <c r="AK8" s="153">
        <v>0</v>
      </c>
      <c r="AL8" s="153">
        <v>0</v>
      </c>
      <c r="AM8" s="153">
        <v>0</v>
      </c>
      <c r="AN8" s="153">
        <v>10</v>
      </c>
      <c r="AO8" s="153">
        <v>0</v>
      </c>
      <c r="AP8" s="153">
        <v>0</v>
      </c>
      <c r="AQ8" s="153">
        <v>0</v>
      </c>
      <c r="AR8" s="153">
        <v>0</v>
      </c>
      <c r="AS8" s="153">
        <v>0</v>
      </c>
      <c r="AT8" s="153">
        <v>0</v>
      </c>
      <c r="AU8" s="149"/>
      <c r="AV8" s="153" t="s">
        <v>527</v>
      </c>
      <c r="AW8" s="153">
        <v>12</v>
      </c>
      <c r="AX8" s="153" t="s">
        <v>490</v>
      </c>
      <c r="AY8" s="148"/>
      <c r="AZ8" s="149"/>
      <c r="BA8" s="153"/>
      <c r="BB8" s="153" t="s">
        <v>528</v>
      </c>
      <c r="BC8" s="148" t="s">
        <v>529</v>
      </c>
      <c r="BD8" t="s">
        <v>530</v>
      </c>
      <c r="BE8" t="s">
        <v>495</v>
      </c>
    </row>
    <row r="9" spans="1:57" x14ac:dyDescent="0.15">
      <c r="A9" s="146">
        <v>385</v>
      </c>
      <c r="B9" s="178">
        <v>41467</v>
      </c>
      <c r="C9" s="148" t="s">
        <v>496</v>
      </c>
      <c r="D9" s="149" t="s">
        <v>312</v>
      </c>
      <c r="E9" s="150">
        <v>41467</v>
      </c>
      <c r="F9" s="148" t="s">
        <v>531</v>
      </c>
      <c r="G9" s="149" t="s">
        <v>532</v>
      </c>
      <c r="H9" s="149">
        <v>58.1</v>
      </c>
      <c r="I9" s="151" t="s">
        <v>500</v>
      </c>
      <c r="J9" s="16">
        <v>1200</v>
      </c>
      <c r="K9" s="16">
        <v>2400</v>
      </c>
      <c r="L9" s="16">
        <v>5400</v>
      </c>
      <c r="M9" s="16">
        <v>165400</v>
      </c>
      <c r="N9" s="16">
        <v>832000</v>
      </c>
      <c r="O9" s="149">
        <v>3.99</v>
      </c>
      <c r="P9" s="149">
        <v>2.67</v>
      </c>
      <c r="Q9" s="149">
        <v>2.5499999999999998</v>
      </c>
      <c r="R9" s="149">
        <v>2.4500000000000002</v>
      </c>
      <c r="S9" s="149">
        <v>2.35</v>
      </c>
      <c r="T9" s="149">
        <v>2.04</v>
      </c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53" t="s">
        <v>489</v>
      </c>
      <c r="AH9" s="153"/>
      <c r="AI9" s="153"/>
      <c r="AJ9" s="153"/>
      <c r="AK9" s="153">
        <v>0</v>
      </c>
      <c r="AL9" s="153">
        <v>0</v>
      </c>
      <c r="AM9" s="153">
        <v>0</v>
      </c>
      <c r="AN9" s="153">
        <v>17</v>
      </c>
      <c r="AO9" s="153">
        <v>0</v>
      </c>
      <c r="AP9" s="153">
        <v>0</v>
      </c>
      <c r="AQ9" s="153">
        <v>0</v>
      </c>
      <c r="AR9" s="153">
        <v>0</v>
      </c>
      <c r="AS9" s="153">
        <v>0</v>
      </c>
      <c r="AT9" s="153">
        <v>0</v>
      </c>
      <c r="AU9" s="149"/>
      <c r="AV9" s="153" t="s">
        <v>527</v>
      </c>
      <c r="AW9" s="153">
        <v>12</v>
      </c>
      <c r="AX9" s="153" t="s">
        <v>527</v>
      </c>
      <c r="AY9" s="148" t="s">
        <v>513</v>
      </c>
      <c r="AZ9" s="149" t="s">
        <v>514</v>
      </c>
      <c r="BA9" s="153">
        <v>50</v>
      </c>
      <c r="BB9" s="153" t="s">
        <v>503</v>
      </c>
      <c r="BC9" s="148"/>
      <c r="BD9" t="s">
        <v>533</v>
      </c>
      <c r="BE9" t="s">
        <v>495</v>
      </c>
    </row>
    <row r="10" spans="1:57" x14ac:dyDescent="0.15">
      <c r="A10" s="146">
        <v>389</v>
      </c>
      <c r="B10" s="178">
        <v>41467</v>
      </c>
      <c r="C10" s="148" t="s">
        <v>496</v>
      </c>
      <c r="D10" s="149" t="s">
        <v>369</v>
      </c>
      <c r="E10" s="150">
        <v>41467</v>
      </c>
      <c r="F10" s="148" t="s">
        <v>531</v>
      </c>
      <c r="G10" s="149" t="s">
        <v>532</v>
      </c>
      <c r="H10" s="149">
        <v>75.5</v>
      </c>
      <c r="I10" s="151" t="s">
        <v>500</v>
      </c>
      <c r="J10" s="16">
        <v>6000</v>
      </c>
      <c r="K10" s="16">
        <v>12000</v>
      </c>
      <c r="L10" s="16">
        <v>85000</v>
      </c>
      <c r="M10" s="16">
        <v>85000</v>
      </c>
      <c r="N10" s="16">
        <v>85000</v>
      </c>
      <c r="O10" s="149">
        <v>2.37</v>
      </c>
      <c r="P10" s="149">
        <v>2.2000000000000002</v>
      </c>
      <c r="Q10" s="149">
        <v>2.15</v>
      </c>
      <c r="R10" s="149">
        <v>2.15</v>
      </c>
      <c r="S10" s="149">
        <v>0</v>
      </c>
      <c r="T10" s="149">
        <v>0</v>
      </c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53" t="s">
        <v>490</v>
      </c>
      <c r="AH10" s="153"/>
      <c r="AI10" s="153"/>
      <c r="AJ10" s="153"/>
      <c r="AK10" s="153">
        <v>0</v>
      </c>
      <c r="AL10" s="153">
        <v>0</v>
      </c>
      <c r="AM10" s="153">
        <v>0</v>
      </c>
      <c r="AN10" s="153">
        <v>17</v>
      </c>
      <c r="AO10" s="153">
        <v>0</v>
      </c>
      <c r="AP10" s="153">
        <v>0</v>
      </c>
      <c r="AQ10" s="153">
        <v>0</v>
      </c>
      <c r="AR10" s="153">
        <v>0</v>
      </c>
      <c r="AS10" s="153">
        <v>0</v>
      </c>
      <c r="AT10" s="153">
        <v>0</v>
      </c>
      <c r="AU10" s="149"/>
      <c r="AV10" s="153" t="s">
        <v>527</v>
      </c>
      <c r="AW10" s="153">
        <v>12</v>
      </c>
      <c r="AX10" s="153" t="s">
        <v>527</v>
      </c>
      <c r="AY10" s="148" t="s">
        <v>513</v>
      </c>
      <c r="AZ10" s="149" t="s">
        <v>514</v>
      </c>
      <c r="BA10" s="153">
        <v>50</v>
      </c>
      <c r="BB10" s="153" t="s">
        <v>503</v>
      </c>
      <c r="BC10" s="148"/>
      <c r="BD10" t="s">
        <v>534</v>
      </c>
      <c r="BE10" t="s">
        <v>495</v>
      </c>
    </row>
    <row r="11" spans="1:57" x14ac:dyDescent="0.15">
      <c r="A11" s="146">
        <v>520</v>
      </c>
      <c r="B11" s="178">
        <v>41466</v>
      </c>
      <c r="C11" s="148" t="s">
        <v>496</v>
      </c>
      <c r="D11" s="149" t="s">
        <v>369</v>
      </c>
      <c r="E11" s="150">
        <v>41455</v>
      </c>
      <c r="F11" s="148" t="s">
        <v>516</v>
      </c>
      <c r="G11" s="149" t="s">
        <v>517</v>
      </c>
      <c r="H11" s="149">
        <v>55.7</v>
      </c>
      <c r="I11" s="151" t="s">
        <v>500</v>
      </c>
      <c r="J11" s="16">
        <v>1650</v>
      </c>
      <c r="K11" s="16">
        <v>2960</v>
      </c>
      <c r="L11" s="16">
        <v>2960</v>
      </c>
      <c r="M11" s="16">
        <v>2960</v>
      </c>
      <c r="N11" s="16">
        <v>2960</v>
      </c>
      <c r="O11" s="149">
        <v>2.13</v>
      </c>
      <c r="P11" s="149">
        <v>1.91</v>
      </c>
      <c r="Q11" s="149">
        <v>1.78</v>
      </c>
      <c r="R11" s="149">
        <v>0</v>
      </c>
      <c r="S11" s="149">
        <v>0</v>
      </c>
      <c r="T11" s="149">
        <v>0</v>
      </c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53" t="s">
        <v>489</v>
      </c>
      <c r="AH11" s="153"/>
      <c r="AI11" s="153"/>
      <c r="AJ11" s="153"/>
      <c r="AK11" s="153">
        <v>0</v>
      </c>
      <c r="AL11" s="153">
        <v>0</v>
      </c>
      <c r="AM11" s="153">
        <v>0</v>
      </c>
      <c r="AN11" s="153">
        <v>10</v>
      </c>
      <c r="AO11" s="153">
        <v>0</v>
      </c>
      <c r="AP11" s="153">
        <v>0</v>
      </c>
      <c r="AQ11" s="153">
        <v>0</v>
      </c>
      <c r="AR11" s="153">
        <v>0</v>
      </c>
      <c r="AS11" s="153">
        <v>0</v>
      </c>
      <c r="AT11" s="153">
        <v>0</v>
      </c>
      <c r="AU11" s="149"/>
      <c r="AV11" s="153" t="s">
        <v>489</v>
      </c>
      <c r="AW11" s="153">
        <v>12</v>
      </c>
      <c r="AX11" s="153" t="s">
        <v>518</v>
      </c>
      <c r="AY11" s="148"/>
      <c r="AZ11" s="149"/>
      <c r="BA11" s="153"/>
      <c r="BB11" s="153" t="s">
        <v>519</v>
      </c>
      <c r="BC11" s="148"/>
      <c r="BD11" t="s">
        <v>535</v>
      </c>
      <c r="BE11" t="s">
        <v>495</v>
      </c>
    </row>
    <row r="12" spans="1:57" x14ac:dyDescent="0.15">
      <c r="A12" s="146">
        <v>392</v>
      </c>
      <c r="B12" s="178">
        <v>41467</v>
      </c>
      <c r="C12" s="148" t="s">
        <v>496</v>
      </c>
      <c r="D12" s="149" t="s">
        <v>536</v>
      </c>
      <c r="E12" s="150">
        <v>41467</v>
      </c>
      <c r="F12" s="148" t="s">
        <v>531</v>
      </c>
      <c r="G12" s="149" t="s">
        <v>537</v>
      </c>
      <c r="H12" s="149">
        <v>72.5</v>
      </c>
      <c r="I12" s="151" t="s">
        <v>500</v>
      </c>
      <c r="J12" s="16">
        <v>6000</v>
      </c>
      <c r="K12" s="16">
        <v>12000</v>
      </c>
      <c r="L12" s="16">
        <v>84000</v>
      </c>
      <c r="M12" s="16">
        <v>84000</v>
      </c>
      <c r="N12" s="16">
        <v>84000</v>
      </c>
      <c r="O12" s="149">
        <v>3.45</v>
      </c>
      <c r="P12" s="149">
        <v>3.07</v>
      </c>
      <c r="Q12" s="149">
        <v>2.73</v>
      </c>
      <c r="R12" s="149">
        <v>2.73</v>
      </c>
      <c r="S12" s="149">
        <v>0</v>
      </c>
      <c r="T12" s="149">
        <v>0</v>
      </c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53" t="s">
        <v>490</v>
      </c>
      <c r="AH12" s="153"/>
      <c r="AI12" s="153"/>
      <c r="AJ12" s="153"/>
      <c r="AK12" s="153">
        <v>0</v>
      </c>
      <c r="AL12" s="153">
        <v>0</v>
      </c>
      <c r="AM12" s="153">
        <v>0</v>
      </c>
      <c r="AN12" s="153">
        <v>17</v>
      </c>
      <c r="AO12" s="153">
        <v>0</v>
      </c>
      <c r="AP12" s="153">
        <v>0</v>
      </c>
      <c r="AQ12" s="153">
        <v>0</v>
      </c>
      <c r="AR12" s="153">
        <v>0</v>
      </c>
      <c r="AS12" s="153">
        <v>0</v>
      </c>
      <c r="AT12" s="153">
        <v>0</v>
      </c>
      <c r="AU12" s="149"/>
      <c r="AV12" s="153" t="s">
        <v>527</v>
      </c>
      <c r="AW12" s="153">
        <v>12</v>
      </c>
      <c r="AX12" s="153" t="s">
        <v>527</v>
      </c>
      <c r="AY12" s="148" t="s">
        <v>513</v>
      </c>
      <c r="AZ12" s="149" t="s">
        <v>514</v>
      </c>
      <c r="BA12" s="153">
        <v>50</v>
      </c>
      <c r="BB12" s="153" t="s">
        <v>503</v>
      </c>
      <c r="BC12" s="148"/>
      <c r="BD12" t="s">
        <v>538</v>
      </c>
      <c r="BE12" t="s">
        <v>495</v>
      </c>
    </row>
    <row r="13" spans="1:57" x14ac:dyDescent="0.15">
      <c r="A13" s="146">
        <v>522</v>
      </c>
      <c r="B13" s="178">
        <v>41466</v>
      </c>
      <c r="C13" s="148" t="s">
        <v>496</v>
      </c>
      <c r="D13" s="149" t="s">
        <v>536</v>
      </c>
      <c r="E13" s="150">
        <v>41455</v>
      </c>
      <c r="F13" s="148" t="s">
        <v>516</v>
      </c>
      <c r="G13" s="149" t="s">
        <v>517</v>
      </c>
      <c r="H13" s="149">
        <v>64</v>
      </c>
      <c r="I13" s="151" t="s">
        <v>500</v>
      </c>
      <c r="J13" s="16">
        <v>1650</v>
      </c>
      <c r="K13" s="16">
        <v>2960</v>
      </c>
      <c r="L13" s="16">
        <v>2960</v>
      </c>
      <c r="M13" s="16">
        <v>2960</v>
      </c>
      <c r="N13" s="16">
        <v>2960</v>
      </c>
      <c r="O13" s="149">
        <v>2.97</v>
      </c>
      <c r="P13" s="149">
        <v>2.78</v>
      </c>
      <c r="Q13" s="149">
        <v>2.19</v>
      </c>
      <c r="R13" s="149">
        <v>0</v>
      </c>
      <c r="S13" s="149">
        <v>0</v>
      </c>
      <c r="T13" s="149">
        <v>0</v>
      </c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53" t="s">
        <v>489</v>
      </c>
      <c r="AH13" s="153"/>
      <c r="AI13" s="153"/>
      <c r="AJ13" s="153"/>
      <c r="AK13" s="153">
        <v>0</v>
      </c>
      <c r="AL13" s="153">
        <v>0</v>
      </c>
      <c r="AM13" s="153">
        <v>0</v>
      </c>
      <c r="AN13" s="153">
        <v>10</v>
      </c>
      <c r="AO13" s="153">
        <v>0</v>
      </c>
      <c r="AP13" s="153">
        <v>0</v>
      </c>
      <c r="AQ13" s="153">
        <v>0</v>
      </c>
      <c r="AR13" s="153">
        <v>0</v>
      </c>
      <c r="AS13" s="153">
        <v>0</v>
      </c>
      <c r="AT13" s="153">
        <v>0</v>
      </c>
      <c r="AU13" s="149"/>
      <c r="AV13" s="153" t="s">
        <v>489</v>
      </c>
      <c r="AW13" s="153">
        <v>12</v>
      </c>
      <c r="AX13" s="153" t="s">
        <v>518</v>
      </c>
      <c r="AY13" s="148"/>
      <c r="AZ13" s="149"/>
      <c r="BA13" s="153"/>
      <c r="BB13" s="153" t="s">
        <v>519</v>
      </c>
      <c r="BC13" s="148"/>
      <c r="BD13" t="s">
        <v>539</v>
      </c>
      <c r="BE13" t="s">
        <v>495</v>
      </c>
    </row>
    <row r="14" spans="1:57" x14ac:dyDescent="0.15">
      <c r="A14" s="146">
        <v>510</v>
      </c>
      <c r="B14" s="178">
        <v>41466</v>
      </c>
      <c r="C14" s="148" t="s">
        <v>496</v>
      </c>
      <c r="D14" s="149" t="s">
        <v>450</v>
      </c>
      <c r="E14" s="150">
        <v>41455</v>
      </c>
      <c r="F14" s="148" t="s">
        <v>516</v>
      </c>
      <c r="G14" s="149" t="s">
        <v>517</v>
      </c>
      <c r="H14" s="149">
        <v>72.61</v>
      </c>
      <c r="I14" s="151"/>
      <c r="J14" s="149"/>
      <c r="K14" s="149"/>
      <c r="L14" s="149"/>
      <c r="M14" s="149"/>
      <c r="N14" s="149"/>
      <c r="O14" s="149">
        <v>2.67</v>
      </c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53" t="s">
        <v>489</v>
      </c>
      <c r="AH14" s="153"/>
      <c r="AI14" s="153"/>
      <c r="AJ14" s="153"/>
      <c r="AK14" s="153">
        <v>0</v>
      </c>
      <c r="AL14" s="153">
        <v>0</v>
      </c>
      <c r="AM14" s="153">
        <v>0</v>
      </c>
      <c r="AN14" s="153">
        <v>10</v>
      </c>
      <c r="AO14" s="153">
        <v>0</v>
      </c>
      <c r="AP14" s="153">
        <v>0</v>
      </c>
      <c r="AQ14" s="153">
        <v>0</v>
      </c>
      <c r="AR14" s="153">
        <v>0</v>
      </c>
      <c r="AS14" s="153">
        <v>0</v>
      </c>
      <c r="AT14" s="153">
        <v>0</v>
      </c>
      <c r="AU14" s="149"/>
      <c r="AV14" s="153" t="s">
        <v>489</v>
      </c>
      <c r="AW14" s="153">
        <v>12</v>
      </c>
      <c r="AX14" s="153" t="s">
        <v>518</v>
      </c>
      <c r="AY14" s="148"/>
      <c r="AZ14" s="149"/>
      <c r="BA14" s="153"/>
      <c r="BB14" s="153" t="s">
        <v>519</v>
      </c>
      <c r="BC14" s="148"/>
      <c r="BD14" t="s">
        <v>540</v>
      </c>
      <c r="BE14" t="s">
        <v>495</v>
      </c>
    </row>
    <row r="15" spans="1:57" x14ac:dyDescent="0.15">
      <c r="A15" s="146">
        <v>874</v>
      </c>
      <c r="B15" s="178">
        <v>41467</v>
      </c>
      <c r="C15" s="148" t="s">
        <v>496</v>
      </c>
      <c r="D15" s="149" t="s">
        <v>450</v>
      </c>
      <c r="E15" s="150">
        <v>41473</v>
      </c>
      <c r="F15" s="148" t="s">
        <v>521</v>
      </c>
      <c r="G15" s="149" t="s">
        <v>522</v>
      </c>
      <c r="H15" s="149">
        <v>72.61</v>
      </c>
      <c r="I15" s="151"/>
      <c r="J15" s="152"/>
      <c r="K15" s="152"/>
      <c r="L15" s="152"/>
      <c r="M15" s="152"/>
      <c r="N15" s="152"/>
      <c r="O15" s="149">
        <v>2.67</v>
      </c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53" t="s">
        <v>502</v>
      </c>
      <c r="AH15" s="149"/>
      <c r="AI15" s="149"/>
      <c r="AJ15" s="149"/>
      <c r="AK15" s="153">
        <v>0</v>
      </c>
      <c r="AL15" s="153">
        <v>0</v>
      </c>
      <c r="AM15" s="153">
        <v>10</v>
      </c>
      <c r="AN15" s="153">
        <v>0</v>
      </c>
      <c r="AO15" s="153">
        <v>0</v>
      </c>
      <c r="AP15" s="153">
        <v>0</v>
      </c>
      <c r="AQ15" s="153">
        <v>0</v>
      </c>
      <c r="AR15" s="153">
        <v>0</v>
      </c>
      <c r="AS15" s="153">
        <v>0</v>
      </c>
      <c r="AT15" s="153">
        <v>0</v>
      </c>
      <c r="AU15" s="153"/>
      <c r="AV15" s="153" t="s">
        <v>502</v>
      </c>
      <c r="AW15" s="153"/>
      <c r="AX15" s="153" t="s">
        <v>502</v>
      </c>
      <c r="AY15" s="148"/>
      <c r="AZ15" s="149"/>
      <c r="BA15" s="153"/>
      <c r="BB15" s="153" t="s">
        <v>508</v>
      </c>
      <c r="BC15" s="148"/>
      <c r="BD15" t="s">
        <v>432</v>
      </c>
      <c r="BE15" t="s">
        <v>524</v>
      </c>
    </row>
    <row r="16" spans="1:57" x14ac:dyDescent="0.15">
      <c r="A16" s="146">
        <v>512</v>
      </c>
      <c r="B16" s="178">
        <v>41466</v>
      </c>
      <c r="C16" s="148" t="s">
        <v>496</v>
      </c>
      <c r="D16" s="149" t="s">
        <v>434</v>
      </c>
      <c r="E16" s="150">
        <v>41455</v>
      </c>
      <c r="F16" s="148" t="s">
        <v>516</v>
      </c>
      <c r="G16" s="149" t="s">
        <v>517</v>
      </c>
      <c r="H16" s="149">
        <v>77.650000000000006</v>
      </c>
      <c r="I16" s="151"/>
      <c r="J16" s="149"/>
      <c r="K16" s="149"/>
      <c r="L16" s="149"/>
      <c r="M16" s="149"/>
      <c r="N16" s="149"/>
      <c r="O16" s="149">
        <v>2.71</v>
      </c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53" t="s">
        <v>489</v>
      </c>
      <c r="AH16" s="153"/>
      <c r="AI16" s="153"/>
      <c r="AJ16" s="153"/>
      <c r="AK16" s="153">
        <v>0</v>
      </c>
      <c r="AL16" s="153">
        <v>0</v>
      </c>
      <c r="AM16" s="153">
        <v>0</v>
      </c>
      <c r="AN16" s="153">
        <v>10</v>
      </c>
      <c r="AO16" s="153">
        <v>0</v>
      </c>
      <c r="AP16" s="153">
        <v>0</v>
      </c>
      <c r="AQ16" s="153">
        <v>0</v>
      </c>
      <c r="AR16" s="153">
        <v>0</v>
      </c>
      <c r="AS16" s="153">
        <v>0</v>
      </c>
      <c r="AT16" s="153">
        <v>0</v>
      </c>
      <c r="AU16" s="149"/>
      <c r="AV16" s="153" t="s">
        <v>489</v>
      </c>
      <c r="AW16" s="153">
        <v>12</v>
      </c>
      <c r="AX16" s="153" t="s">
        <v>518</v>
      </c>
      <c r="AY16" s="148"/>
      <c r="AZ16" s="149"/>
      <c r="BA16" s="153"/>
      <c r="BB16" s="153" t="s">
        <v>519</v>
      </c>
      <c r="BC16" s="148"/>
      <c r="BD16" t="s">
        <v>541</v>
      </c>
      <c r="BE16" t="s">
        <v>495</v>
      </c>
    </row>
    <row r="17" spans="1:57" x14ac:dyDescent="0.15">
      <c r="A17" s="146">
        <v>514</v>
      </c>
      <c r="B17" s="178">
        <v>41466</v>
      </c>
      <c r="C17" s="148" t="s">
        <v>496</v>
      </c>
      <c r="D17" s="149" t="s">
        <v>439</v>
      </c>
      <c r="E17" s="150">
        <v>41455</v>
      </c>
      <c r="F17" s="148" t="s">
        <v>516</v>
      </c>
      <c r="G17" s="149" t="s">
        <v>517</v>
      </c>
      <c r="H17" s="149">
        <v>83.02</v>
      </c>
      <c r="I17" s="151"/>
      <c r="J17" s="149"/>
      <c r="K17" s="149"/>
      <c r="L17" s="149"/>
      <c r="M17" s="149"/>
      <c r="N17" s="149"/>
      <c r="O17" s="149">
        <v>2.78</v>
      </c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53" t="s">
        <v>489</v>
      </c>
      <c r="AH17" s="153"/>
      <c r="AI17" s="153"/>
      <c r="AJ17" s="153"/>
      <c r="AK17" s="153">
        <v>0</v>
      </c>
      <c r="AL17" s="153">
        <v>0</v>
      </c>
      <c r="AM17" s="153">
        <v>0</v>
      </c>
      <c r="AN17" s="153">
        <v>10</v>
      </c>
      <c r="AO17" s="153">
        <v>0</v>
      </c>
      <c r="AP17" s="153">
        <v>0</v>
      </c>
      <c r="AQ17" s="153">
        <v>0</v>
      </c>
      <c r="AR17" s="153">
        <v>0</v>
      </c>
      <c r="AS17" s="153">
        <v>0</v>
      </c>
      <c r="AT17" s="153">
        <v>0</v>
      </c>
      <c r="AU17" s="149"/>
      <c r="AV17" s="153" t="s">
        <v>489</v>
      </c>
      <c r="AW17" s="153">
        <v>12</v>
      </c>
      <c r="AX17" s="153" t="s">
        <v>518</v>
      </c>
      <c r="AY17" s="148"/>
      <c r="AZ17" s="149"/>
      <c r="BA17" s="153"/>
      <c r="BB17" s="153" t="s">
        <v>519</v>
      </c>
      <c r="BC17" s="148"/>
      <c r="BD17" t="s">
        <v>542</v>
      </c>
      <c r="BE17" t="s">
        <v>495</v>
      </c>
    </row>
    <row r="18" spans="1:57" x14ac:dyDescent="0.15">
      <c r="A18" s="146">
        <v>875</v>
      </c>
      <c r="B18" s="178">
        <v>41467</v>
      </c>
      <c r="C18" s="148" t="s">
        <v>496</v>
      </c>
      <c r="D18" s="149" t="s">
        <v>439</v>
      </c>
      <c r="E18" s="150">
        <v>41473</v>
      </c>
      <c r="F18" s="148" t="s">
        <v>521</v>
      </c>
      <c r="G18" s="149" t="s">
        <v>522</v>
      </c>
      <c r="H18" s="149">
        <v>82.02</v>
      </c>
      <c r="I18" s="151"/>
      <c r="J18" s="152"/>
      <c r="K18" s="152"/>
      <c r="L18" s="152"/>
      <c r="M18" s="152"/>
      <c r="N18" s="152"/>
      <c r="O18" s="149">
        <v>2.78</v>
      </c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53" t="s">
        <v>502</v>
      </c>
      <c r="AH18" s="149"/>
      <c r="AI18" s="149"/>
      <c r="AJ18" s="149"/>
      <c r="AK18" s="153">
        <v>0</v>
      </c>
      <c r="AL18" s="153">
        <v>0</v>
      </c>
      <c r="AM18" s="153">
        <v>10</v>
      </c>
      <c r="AN18" s="153">
        <v>0</v>
      </c>
      <c r="AO18" s="153">
        <v>0</v>
      </c>
      <c r="AP18" s="153">
        <v>0</v>
      </c>
      <c r="AQ18" s="153">
        <v>0</v>
      </c>
      <c r="AR18" s="153">
        <v>0</v>
      </c>
      <c r="AS18" s="153">
        <v>0</v>
      </c>
      <c r="AT18" s="153">
        <v>0</v>
      </c>
      <c r="AU18" s="153"/>
      <c r="AV18" s="153" t="s">
        <v>502</v>
      </c>
      <c r="AW18" s="153"/>
      <c r="AX18" s="153" t="s">
        <v>502</v>
      </c>
      <c r="AY18" s="148"/>
      <c r="AZ18" s="149"/>
      <c r="BA18" s="153"/>
      <c r="BB18" s="153" t="s">
        <v>508</v>
      </c>
      <c r="BC18" s="148"/>
      <c r="BD18" t="s">
        <v>457</v>
      </c>
      <c r="BE18" t="s">
        <v>524</v>
      </c>
    </row>
    <row r="19" spans="1:57" x14ac:dyDescent="0.15">
      <c r="A19" s="146">
        <v>516</v>
      </c>
      <c r="B19" s="178">
        <v>41466</v>
      </c>
      <c r="C19" s="148" t="s">
        <v>496</v>
      </c>
      <c r="D19" s="149" t="s">
        <v>458</v>
      </c>
      <c r="E19" s="150">
        <v>41455</v>
      </c>
      <c r="F19" s="148" t="s">
        <v>516</v>
      </c>
      <c r="G19" s="149" t="s">
        <v>517</v>
      </c>
      <c r="H19" s="149">
        <v>88.12</v>
      </c>
      <c r="I19" s="151"/>
      <c r="J19" s="149"/>
      <c r="K19" s="149"/>
      <c r="L19" s="149"/>
      <c r="M19" s="149"/>
      <c r="N19" s="149"/>
      <c r="O19" s="149">
        <v>2.25</v>
      </c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53" t="s">
        <v>489</v>
      </c>
      <c r="AH19" s="153"/>
      <c r="AI19" s="153"/>
      <c r="AJ19" s="153"/>
      <c r="AK19" s="153">
        <v>0</v>
      </c>
      <c r="AL19" s="153">
        <v>0</v>
      </c>
      <c r="AM19" s="153">
        <v>0</v>
      </c>
      <c r="AN19" s="153">
        <v>10</v>
      </c>
      <c r="AO19" s="153">
        <v>0</v>
      </c>
      <c r="AP19" s="153">
        <v>0</v>
      </c>
      <c r="AQ19" s="153">
        <v>0</v>
      </c>
      <c r="AR19" s="153">
        <v>0</v>
      </c>
      <c r="AS19" s="153">
        <v>0</v>
      </c>
      <c r="AT19" s="153">
        <v>0</v>
      </c>
      <c r="AU19" s="149"/>
      <c r="AV19" s="153" t="s">
        <v>489</v>
      </c>
      <c r="AW19" s="153">
        <v>12</v>
      </c>
      <c r="AX19" s="153" t="s">
        <v>518</v>
      </c>
      <c r="AY19" s="148"/>
      <c r="AZ19" s="149"/>
      <c r="BA19" s="153"/>
      <c r="BB19" s="153" t="s">
        <v>519</v>
      </c>
      <c r="BC19" s="148"/>
      <c r="BD19" t="s">
        <v>543</v>
      </c>
      <c r="BE19" t="s">
        <v>495</v>
      </c>
    </row>
    <row r="20" spans="1:57" x14ac:dyDescent="0.15">
      <c r="A20" s="146">
        <v>518</v>
      </c>
      <c r="B20" s="178">
        <v>41466</v>
      </c>
      <c r="C20" s="148" t="s">
        <v>496</v>
      </c>
      <c r="D20" s="149" t="s">
        <v>544</v>
      </c>
      <c r="E20" s="150">
        <v>41455</v>
      </c>
      <c r="F20" s="148" t="s">
        <v>516</v>
      </c>
      <c r="G20" s="149" t="s">
        <v>517</v>
      </c>
      <c r="H20" s="149">
        <v>66</v>
      </c>
      <c r="I20" s="151"/>
      <c r="J20" s="149"/>
      <c r="K20" s="149"/>
      <c r="L20" s="149"/>
      <c r="M20" s="149"/>
      <c r="N20" s="149"/>
      <c r="O20" s="149">
        <v>3.97</v>
      </c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53" t="s">
        <v>489</v>
      </c>
      <c r="AH20" s="153"/>
      <c r="AI20" s="153"/>
      <c r="AJ20" s="153"/>
      <c r="AK20" s="153">
        <v>0</v>
      </c>
      <c r="AL20" s="153">
        <v>0</v>
      </c>
      <c r="AM20" s="153">
        <v>0</v>
      </c>
      <c r="AN20" s="153">
        <v>10</v>
      </c>
      <c r="AO20" s="153">
        <v>0</v>
      </c>
      <c r="AP20" s="153">
        <v>0</v>
      </c>
      <c r="AQ20" s="153">
        <v>0</v>
      </c>
      <c r="AR20" s="153">
        <v>0</v>
      </c>
      <c r="AS20" s="153">
        <v>0</v>
      </c>
      <c r="AT20" s="153">
        <v>0</v>
      </c>
      <c r="AU20" s="149"/>
      <c r="AV20" s="153" t="s">
        <v>489</v>
      </c>
      <c r="AW20" s="153">
        <v>12</v>
      </c>
      <c r="AX20" s="153" t="s">
        <v>518</v>
      </c>
      <c r="AY20" s="148"/>
      <c r="AZ20" s="149"/>
      <c r="BA20" s="153"/>
      <c r="BB20" s="153" t="s">
        <v>519</v>
      </c>
      <c r="BC20" s="148"/>
      <c r="BD20" t="s">
        <v>545</v>
      </c>
      <c r="BE20" t="s">
        <v>495</v>
      </c>
    </row>
  </sheetData>
  <sheetProtection algorithmName="SHA-512" hashValue="QHsQQJzpBY2l8LjmO8+LgjYZMJ5ZqmIOMrQcTpjYEkqExvjZ7whfnH2beZ7w1cVtjaw6Nm5BJ/xEKDKBOue+DA==" saltValue="9JrvIXAoYWzTAuSJpJo50A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A1:BE20"/>
  <sheetViews>
    <sheetView zoomScale="120" zoomScaleNormal="120" workbookViewId="0">
      <selection activeCell="J12" sqref="J12:N12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57" ht="70" x14ac:dyDescent="0.15">
      <c r="A1" s="127" t="s">
        <v>209</v>
      </c>
      <c r="B1" s="127" t="s">
        <v>366</v>
      </c>
      <c r="C1" s="128" t="s">
        <v>257</v>
      </c>
      <c r="D1" s="129" t="s">
        <v>258</v>
      </c>
      <c r="E1" s="127" t="s">
        <v>259</v>
      </c>
      <c r="F1" s="128" t="s">
        <v>267</v>
      </c>
      <c r="G1" s="129" t="s">
        <v>260</v>
      </c>
      <c r="H1" s="130" t="s">
        <v>268</v>
      </c>
      <c r="I1" s="131" t="s">
        <v>261</v>
      </c>
      <c r="J1" s="131" t="s">
        <v>262</v>
      </c>
      <c r="K1" s="131" t="s">
        <v>263</v>
      </c>
      <c r="L1" s="131" t="s">
        <v>264</v>
      </c>
      <c r="M1" s="131" t="s">
        <v>265</v>
      </c>
      <c r="N1" s="132" t="s">
        <v>266</v>
      </c>
      <c r="O1" s="133" t="s">
        <v>316</v>
      </c>
      <c r="P1" s="133" t="s">
        <v>317</v>
      </c>
      <c r="Q1" s="133" t="s">
        <v>318</v>
      </c>
      <c r="R1" s="133" t="s">
        <v>319</v>
      </c>
      <c r="S1" s="133" t="s">
        <v>320</v>
      </c>
      <c r="T1" s="134" t="s">
        <v>321</v>
      </c>
      <c r="U1" s="135" t="s">
        <v>322</v>
      </c>
      <c r="V1" s="135" t="s">
        <v>323</v>
      </c>
      <c r="W1" s="135" t="s">
        <v>324</v>
      </c>
      <c r="X1" s="135" t="s">
        <v>428</v>
      </c>
      <c r="Y1" s="135" t="s">
        <v>429</v>
      </c>
      <c r="Z1" s="136" t="s">
        <v>430</v>
      </c>
      <c r="AA1" s="137" t="s">
        <v>431</v>
      </c>
      <c r="AB1" s="137" t="s">
        <v>331</v>
      </c>
      <c r="AC1" s="137" t="s">
        <v>332</v>
      </c>
      <c r="AD1" s="137" t="s">
        <v>333</v>
      </c>
      <c r="AE1" s="137" t="s">
        <v>334</v>
      </c>
      <c r="AF1" s="138" t="s">
        <v>335</v>
      </c>
      <c r="AG1" s="139" t="s">
        <v>336</v>
      </c>
      <c r="AH1" s="139" t="s">
        <v>337</v>
      </c>
      <c r="AI1" s="139" t="s">
        <v>338</v>
      </c>
      <c r="AJ1" s="140" t="s">
        <v>229</v>
      </c>
      <c r="AK1" s="141" t="s">
        <v>230</v>
      </c>
      <c r="AL1" s="142" t="s">
        <v>231</v>
      </c>
      <c r="AM1" s="141" t="s">
        <v>232</v>
      </c>
      <c r="AN1" s="133" t="s">
        <v>340</v>
      </c>
      <c r="AO1" s="143" t="s">
        <v>440</v>
      </c>
      <c r="AP1" s="133" t="s">
        <v>441</v>
      </c>
      <c r="AQ1" s="143" t="s">
        <v>442</v>
      </c>
      <c r="AR1" s="134" t="s">
        <v>443</v>
      </c>
      <c r="AS1" s="143" t="s">
        <v>444</v>
      </c>
      <c r="AT1" s="134" t="s">
        <v>445</v>
      </c>
      <c r="AU1" s="127" t="s">
        <v>446</v>
      </c>
      <c r="AV1" s="144" t="s">
        <v>447</v>
      </c>
      <c r="AW1" s="145" t="s">
        <v>249</v>
      </c>
      <c r="AX1" s="144" t="s">
        <v>250</v>
      </c>
      <c r="AY1" s="127" t="s">
        <v>251</v>
      </c>
      <c r="AZ1" s="128" t="s">
        <v>252</v>
      </c>
      <c r="BA1" s="144" t="s">
        <v>353</v>
      </c>
      <c r="BB1" s="144" t="s">
        <v>354</v>
      </c>
      <c r="BC1" s="128" t="s">
        <v>355</v>
      </c>
      <c r="BD1" s="144" t="s">
        <v>356</v>
      </c>
      <c r="BE1" s="127" t="s">
        <v>357</v>
      </c>
    </row>
    <row r="2" spans="1:57" x14ac:dyDescent="0.15">
      <c r="A2" s="146">
        <v>370</v>
      </c>
      <c r="B2" s="147">
        <v>41137</v>
      </c>
      <c r="C2" s="148" t="s">
        <v>358</v>
      </c>
      <c r="D2" s="149" t="s">
        <v>220</v>
      </c>
      <c r="E2" s="150">
        <v>41152</v>
      </c>
      <c r="F2" s="148" t="s">
        <v>359</v>
      </c>
      <c r="G2" s="149" t="s">
        <v>360</v>
      </c>
      <c r="H2" s="149">
        <v>54.55</v>
      </c>
      <c r="I2" s="151" t="s">
        <v>361</v>
      </c>
      <c r="J2" s="16">
        <v>1200</v>
      </c>
      <c r="K2" s="16">
        <v>2400</v>
      </c>
      <c r="L2" s="16">
        <v>5400</v>
      </c>
      <c r="M2" s="16">
        <v>165400</v>
      </c>
      <c r="N2" s="16">
        <v>832000</v>
      </c>
      <c r="O2" s="149">
        <v>3.5329999999999999</v>
      </c>
      <c r="P2" s="149">
        <v>2.355</v>
      </c>
      <c r="Q2" s="149">
        <v>2.1779999999999999</v>
      </c>
      <c r="R2" s="149">
        <v>2.1589999999999998</v>
      </c>
      <c r="S2" s="149">
        <v>2.06</v>
      </c>
      <c r="T2" s="149">
        <v>1.7070000000000001</v>
      </c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53" t="s">
        <v>362</v>
      </c>
      <c r="AH2" s="153"/>
      <c r="AI2" s="153"/>
      <c r="AJ2" s="153"/>
      <c r="AK2" s="153">
        <v>0</v>
      </c>
      <c r="AL2" s="153">
        <v>0</v>
      </c>
      <c r="AM2" s="153">
        <v>0</v>
      </c>
      <c r="AN2" s="153">
        <v>10</v>
      </c>
      <c r="AO2" s="153">
        <v>0</v>
      </c>
      <c r="AP2" s="153">
        <v>0</v>
      </c>
      <c r="AQ2" s="153">
        <v>0</v>
      </c>
      <c r="AR2" s="153">
        <v>0</v>
      </c>
      <c r="AS2" s="153">
        <v>0</v>
      </c>
      <c r="AT2" s="153">
        <v>2</v>
      </c>
      <c r="AU2" s="149">
        <v>0</v>
      </c>
      <c r="AV2" s="153" t="s">
        <v>362</v>
      </c>
      <c r="AW2" s="153">
        <v>12</v>
      </c>
      <c r="AX2" s="153" t="s">
        <v>362</v>
      </c>
      <c r="AY2" s="148" t="s">
        <v>363</v>
      </c>
      <c r="AZ2" s="149" t="s">
        <v>364</v>
      </c>
      <c r="BA2" s="153">
        <v>50</v>
      </c>
      <c r="BB2" s="153" t="s">
        <v>365</v>
      </c>
      <c r="BC2" s="148"/>
      <c r="BD2" t="s">
        <v>285</v>
      </c>
      <c r="BE2" t="s">
        <v>286</v>
      </c>
    </row>
    <row r="3" spans="1:57" x14ac:dyDescent="0.15">
      <c r="A3" s="146">
        <v>382</v>
      </c>
      <c r="B3" s="147">
        <v>41135</v>
      </c>
      <c r="C3" s="148" t="s">
        <v>358</v>
      </c>
      <c r="D3" s="149" t="s">
        <v>220</v>
      </c>
      <c r="E3" s="150">
        <v>41090</v>
      </c>
      <c r="F3" s="148" t="s">
        <v>102</v>
      </c>
      <c r="G3" s="149" t="s">
        <v>287</v>
      </c>
      <c r="H3" s="149">
        <v>60.66</v>
      </c>
      <c r="I3" s="151" t="s">
        <v>361</v>
      </c>
      <c r="J3" s="16">
        <v>1200</v>
      </c>
      <c r="K3" s="16">
        <v>2400</v>
      </c>
      <c r="L3" s="16">
        <v>5400</v>
      </c>
      <c r="M3" s="16">
        <v>165400</v>
      </c>
      <c r="N3" s="16">
        <v>832000</v>
      </c>
      <c r="O3" s="149">
        <v>4.04</v>
      </c>
      <c r="P3" s="149">
        <v>2.63</v>
      </c>
      <c r="Q3" s="149">
        <v>2.56</v>
      </c>
      <c r="R3" s="149">
        <v>2.5299999999999998</v>
      </c>
      <c r="S3" s="149">
        <v>2.37</v>
      </c>
      <c r="T3" s="149">
        <v>1.86</v>
      </c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53" t="s">
        <v>288</v>
      </c>
      <c r="AH3" s="149"/>
      <c r="AI3" s="149"/>
      <c r="AJ3" s="149"/>
      <c r="AK3" s="153">
        <v>0</v>
      </c>
      <c r="AL3" s="153">
        <v>0</v>
      </c>
      <c r="AM3" s="153">
        <v>0</v>
      </c>
      <c r="AN3" s="153">
        <v>18</v>
      </c>
      <c r="AO3" s="153">
        <v>0</v>
      </c>
      <c r="AP3" s="153">
        <v>0</v>
      </c>
      <c r="AQ3" s="153">
        <v>0</v>
      </c>
      <c r="AR3" s="153">
        <v>0</v>
      </c>
      <c r="AS3" s="153">
        <v>0</v>
      </c>
      <c r="AT3" s="153">
        <v>0</v>
      </c>
      <c r="AU3" s="149">
        <v>0</v>
      </c>
      <c r="AV3" s="153" t="s">
        <v>288</v>
      </c>
      <c r="AW3" s="153"/>
      <c r="AX3" s="153" t="s">
        <v>288</v>
      </c>
      <c r="AY3" s="148"/>
      <c r="AZ3" s="149"/>
      <c r="BA3" s="153"/>
      <c r="BB3" s="153" t="s">
        <v>289</v>
      </c>
      <c r="BC3" s="148" t="s">
        <v>290</v>
      </c>
      <c r="BD3" t="s">
        <v>472</v>
      </c>
      <c r="BE3" t="s">
        <v>473</v>
      </c>
    </row>
    <row r="4" spans="1:57" x14ac:dyDescent="0.15">
      <c r="A4" s="146">
        <v>376</v>
      </c>
      <c r="B4" s="147">
        <v>41136</v>
      </c>
      <c r="C4" s="148" t="s">
        <v>474</v>
      </c>
      <c r="D4" s="149" t="s">
        <v>475</v>
      </c>
      <c r="E4" s="150">
        <v>41152</v>
      </c>
      <c r="F4" s="148" t="s">
        <v>476</v>
      </c>
      <c r="G4" s="149" t="s">
        <v>477</v>
      </c>
      <c r="H4" s="149">
        <v>54.44</v>
      </c>
      <c r="I4" s="151" t="s">
        <v>478</v>
      </c>
      <c r="J4" s="16">
        <v>1200</v>
      </c>
      <c r="K4" s="16">
        <v>2400</v>
      </c>
      <c r="L4" s="16">
        <v>5400</v>
      </c>
      <c r="M4" s="16">
        <v>165400</v>
      </c>
      <c r="N4" s="16">
        <v>832000</v>
      </c>
      <c r="O4" s="149">
        <v>4.05</v>
      </c>
      <c r="P4" s="149">
        <v>2.35</v>
      </c>
      <c r="Q4" s="149">
        <v>2.35</v>
      </c>
      <c r="R4" s="149">
        <v>2.35</v>
      </c>
      <c r="S4" s="149">
        <v>2.2000000000000002</v>
      </c>
      <c r="T4" s="149">
        <v>1.8</v>
      </c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53" t="s">
        <v>396</v>
      </c>
      <c r="AH4" s="149"/>
      <c r="AI4" s="149"/>
      <c r="AJ4" s="149"/>
      <c r="AK4" s="153">
        <v>0</v>
      </c>
      <c r="AL4" s="153">
        <v>0</v>
      </c>
      <c r="AM4" s="153">
        <v>0</v>
      </c>
      <c r="AN4" s="153">
        <v>20</v>
      </c>
      <c r="AO4" s="153">
        <v>0</v>
      </c>
      <c r="AP4" s="153">
        <v>0</v>
      </c>
      <c r="AQ4" s="153">
        <v>0</v>
      </c>
      <c r="AR4" s="153">
        <v>0</v>
      </c>
      <c r="AS4" s="153">
        <v>0</v>
      </c>
      <c r="AT4" s="153">
        <v>0</v>
      </c>
      <c r="AU4" s="149">
        <v>0</v>
      </c>
      <c r="AV4" s="153" t="s">
        <v>396</v>
      </c>
      <c r="AW4" s="153"/>
      <c r="AX4" s="153" t="s">
        <v>396</v>
      </c>
      <c r="AY4" s="148"/>
      <c r="AZ4" s="149"/>
      <c r="BA4" s="153"/>
      <c r="BB4" s="153" t="s">
        <v>397</v>
      </c>
      <c r="BC4" s="148"/>
      <c r="BD4" t="s">
        <v>301</v>
      </c>
      <c r="BE4" t="s">
        <v>473</v>
      </c>
    </row>
    <row r="5" spans="1:57" x14ac:dyDescent="0.15">
      <c r="A5" s="146">
        <v>380</v>
      </c>
      <c r="B5" s="147">
        <v>41137</v>
      </c>
      <c r="C5" s="148" t="s">
        <v>358</v>
      </c>
      <c r="D5" s="149" t="s">
        <v>220</v>
      </c>
      <c r="E5" s="150">
        <v>41117</v>
      </c>
      <c r="F5" s="148" t="s">
        <v>407</v>
      </c>
      <c r="G5" s="149" t="s">
        <v>408</v>
      </c>
      <c r="H5" s="149">
        <v>56.15</v>
      </c>
      <c r="I5" s="151" t="s">
        <v>409</v>
      </c>
      <c r="J5" s="16">
        <v>1200</v>
      </c>
      <c r="K5" s="16">
        <v>2400</v>
      </c>
      <c r="L5" s="16">
        <v>5400</v>
      </c>
      <c r="M5" s="16">
        <v>165400</v>
      </c>
      <c r="N5" s="16">
        <v>832000</v>
      </c>
      <c r="O5" s="149">
        <v>3.59</v>
      </c>
      <c r="P5" s="149">
        <v>2.41</v>
      </c>
      <c r="Q5" s="149">
        <v>2.2050000000000001</v>
      </c>
      <c r="R5" s="149">
        <v>2.169</v>
      </c>
      <c r="S5" s="149">
        <v>2.0699999999999998</v>
      </c>
      <c r="T5" s="149">
        <v>1.73</v>
      </c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53" t="s">
        <v>288</v>
      </c>
      <c r="AH5" s="149"/>
      <c r="AI5" s="149"/>
      <c r="AJ5" s="149"/>
      <c r="AK5" s="153">
        <v>0</v>
      </c>
      <c r="AL5" s="153">
        <v>0</v>
      </c>
      <c r="AM5" s="153">
        <v>0</v>
      </c>
      <c r="AN5" s="153">
        <v>13</v>
      </c>
      <c r="AO5" s="153">
        <v>0</v>
      </c>
      <c r="AP5" s="153">
        <v>0</v>
      </c>
      <c r="AQ5" s="153">
        <v>0</v>
      </c>
      <c r="AR5" s="153">
        <v>2</v>
      </c>
      <c r="AS5" s="153">
        <v>0</v>
      </c>
      <c r="AT5" s="153">
        <v>0</v>
      </c>
      <c r="AU5" s="149">
        <v>0</v>
      </c>
      <c r="AV5" s="153" t="s">
        <v>410</v>
      </c>
      <c r="AW5" s="153">
        <v>12</v>
      </c>
      <c r="AX5" s="153" t="s">
        <v>410</v>
      </c>
      <c r="AY5" s="148"/>
      <c r="AZ5" s="149"/>
      <c r="BA5" s="153"/>
      <c r="BB5" s="153" t="s">
        <v>411</v>
      </c>
      <c r="BC5" s="148"/>
      <c r="BD5" s="154" t="s">
        <v>412</v>
      </c>
      <c r="BE5" t="s">
        <v>413</v>
      </c>
    </row>
    <row r="6" spans="1:57" x14ac:dyDescent="0.15">
      <c r="A6" s="146">
        <v>508</v>
      </c>
      <c r="B6" s="147">
        <v>41135</v>
      </c>
      <c r="C6" s="148" t="s">
        <v>414</v>
      </c>
      <c r="D6" s="149" t="s">
        <v>415</v>
      </c>
      <c r="E6" s="150">
        <v>41152</v>
      </c>
      <c r="F6" s="148" t="s">
        <v>416</v>
      </c>
      <c r="G6" s="149" t="s">
        <v>417</v>
      </c>
      <c r="H6" s="149">
        <v>54.55</v>
      </c>
      <c r="I6" s="151" t="s">
        <v>418</v>
      </c>
      <c r="J6" s="16">
        <v>1200</v>
      </c>
      <c r="K6" s="16">
        <v>2400</v>
      </c>
      <c r="L6" s="16">
        <v>5400</v>
      </c>
      <c r="M6" s="16">
        <v>165400</v>
      </c>
      <c r="N6" s="16">
        <v>832000</v>
      </c>
      <c r="O6" s="149">
        <v>3.5329999999999999</v>
      </c>
      <c r="P6" s="149">
        <v>2.355</v>
      </c>
      <c r="Q6" s="149">
        <v>2.1779999999999999</v>
      </c>
      <c r="R6" s="149">
        <v>2.1589999999999998</v>
      </c>
      <c r="S6" s="149">
        <v>2.06</v>
      </c>
      <c r="T6" s="149">
        <v>1.7070000000000001</v>
      </c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53" t="s">
        <v>288</v>
      </c>
      <c r="AH6" s="153"/>
      <c r="AI6" s="153"/>
      <c r="AJ6" s="153"/>
      <c r="AK6" s="153">
        <v>0</v>
      </c>
      <c r="AL6" s="153">
        <v>0</v>
      </c>
      <c r="AM6" s="153">
        <v>0</v>
      </c>
      <c r="AN6" s="153">
        <v>10</v>
      </c>
      <c r="AO6" s="153">
        <v>0</v>
      </c>
      <c r="AP6" s="153">
        <v>0</v>
      </c>
      <c r="AQ6" s="153">
        <v>0</v>
      </c>
      <c r="AR6" s="153">
        <v>0</v>
      </c>
      <c r="AS6" s="153">
        <v>0</v>
      </c>
      <c r="AT6" s="153">
        <v>0</v>
      </c>
      <c r="AU6" s="149">
        <v>0</v>
      </c>
      <c r="AV6" s="153" t="s">
        <v>288</v>
      </c>
      <c r="AW6" s="153">
        <v>12</v>
      </c>
      <c r="AX6" s="153" t="s">
        <v>288</v>
      </c>
      <c r="AY6" s="148"/>
      <c r="AZ6" s="149"/>
      <c r="BA6" s="153"/>
      <c r="BB6" s="153" t="s">
        <v>289</v>
      </c>
      <c r="BC6" s="148"/>
      <c r="BD6" t="s">
        <v>469</v>
      </c>
      <c r="BE6" t="s">
        <v>473</v>
      </c>
    </row>
    <row r="7" spans="1:57" x14ac:dyDescent="0.15">
      <c r="A7" s="146">
        <v>550</v>
      </c>
      <c r="B7" s="147">
        <v>41137</v>
      </c>
      <c r="C7" s="148" t="s">
        <v>358</v>
      </c>
      <c r="D7" s="149" t="s">
        <v>220</v>
      </c>
      <c r="E7" s="150">
        <v>41144</v>
      </c>
      <c r="F7" s="148" t="s">
        <v>255</v>
      </c>
      <c r="G7" s="149" t="s">
        <v>309</v>
      </c>
      <c r="H7" s="149">
        <v>54.55</v>
      </c>
      <c r="I7" s="151" t="s">
        <v>361</v>
      </c>
      <c r="J7" s="16">
        <v>1200</v>
      </c>
      <c r="K7" s="16">
        <v>2400</v>
      </c>
      <c r="L7" s="16">
        <v>5400</v>
      </c>
      <c r="M7" s="16">
        <v>165400</v>
      </c>
      <c r="N7" s="16">
        <v>832000</v>
      </c>
      <c r="O7" s="149">
        <v>3.53</v>
      </c>
      <c r="P7" s="149">
        <v>2.35</v>
      </c>
      <c r="Q7" s="149">
        <v>2.17</v>
      </c>
      <c r="R7" s="149">
        <v>2.15</v>
      </c>
      <c r="S7" s="149">
        <v>2.06</v>
      </c>
      <c r="T7" s="149">
        <v>1.7</v>
      </c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53" t="s">
        <v>288</v>
      </c>
      <c r="AH7" s="149"/>
      <c r="AI7" s="149"/>
      <c r="AJ7" s="149"/>
      <c r="AK7" s="153">
        <v>0</v>
      </c>
      <c r="AL7" s="153">
        <v>0</v>
      </c>
      <c r="AM7" s="153">
        <v>10</v>
      </c>
      <c r="AN7" s="153">
        <v>0</v>
      </c>
      <c r="AO7" s="153">
        <v>0</v>
      </c>
      <c r="AP7" s="153">
        <v>0</v>
      </c>
      <c r="AQ7" s="153">
        <v>0</v>
      </c>
      <c r="AR7" s="153">
        <v>0</v>
      </c>
      <c r="AS7" s="153">
        <v>0</v>
      </c>
      <c r="AT7" s="153">
        <v>0</v>
      </c>
      <c r="AU7" s="149">
        <v>0</v>
      </c>
      <c r="AV7" s="153" t="s">
        <v>288</v>
      </c>
      <c r="AW7" s="153"/>
      <c r="AX7" s="153" t="s">
        <v>288</v>
      </c>
      <c r="AY7" s="148"/>
      <c r="AZ7" s="149"/>
      <c r="BA7" s="153"/>
      <c r="BB7" s="153" t="s">
        <v>310</v>
      </c>
      <c r="BC7" s="148"/>
      <c r="BD7" t="s">
        <v>388</v>
      </c>
      <c r="BE7" t="s">
        <v>473</v>
      </c>
    </row>
    <row r="8" spans="1:57" x14ac:dyDescent="0.15">
      <c r="A8" s="146">
        <v>393</v>
      </c>
      <c r="B8" s="147">
        <v>41137</v>
      </c>
      <c r="C8" s="148" t="s">
        <v>311</v>
      </c>
      <c r="D8" s="149" t="s">
        <v>312</v>
      </c>
      <c r="E8" s="150">
        <v>41090</v>
      </c>
      <c r="F8" s="148" t="s">
        <v>313</v>
      </c>
      <c r="G8" s="149" t="s">
        <v>314</v>
      </c>
      <c r="H8" s="149">
        <v>55.92</v>
      </c>
      <c r="I8" s="151" t="s">
        <v>315</v>
      </c>
      <c r="J8" s="16">
        <v>1200</v>
      </c>
      <c r="K8" s="16">
        <v>2400</v>
      </c>
      <c r="L8" s="16">
        <v>5400</v>
      </c>
      <c r="M8" s="16">
        <v>165400</v>
      </c>
      <c r="N8" s="16">
        <v>832000</v>
      </c>
      <c r="O8" s="149">
        <v>3.7229999999999999</v>
      </c>
      <c r="P8" s="149">
        <v>2.3450000000000002</v>
      </c>
      <c r="Q8" s="149">
        <v>2.286</v>
      </c>
      <c r="R8" s="149">
        <v>2.2410000000000001</v>
      </c>
      <c r="S8" s="149">
        <v>2.137</v>
      </c>
      <c r="T8" s="149">
        <v>0.499</v>
      </c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53" t="s">
        <v>288</v>
      </c>
      <c r="AH8" s="149"/>
      <c r="AI8" s="149"/>
      <c r="AJ8" s="149"/>
      <c r="AK8" s="153">
        <v>0</v>
      </c>
      <c r="AL8" s="153">
        <v>0</v>
      </c>
      <c r="AM8" s="153">
        <v>0</v>
      </c>
      <c r="AN8" s="153">
        <v>0</v>
      </c>
      <c r="AO8" s="153">
        <v>0</v>
      </c>
      <c r="AP8" s="153">
        <v>0</v>
      </c>
      <c r="AQ8" s="153">
        <v>0</v>
      </c>
      <c r="AR8" s="153">
        <v>0</v>
      </c>
      <c r="AS8" s="153">
        <v>0</v>
      </c>
      <c r="AT8" s="153">
        <v>0</v>
      </c>
      <c r="AU8" s="149">
        <v>0</v>
      </c>
      <c r="AV8" s="153" t="s">
        <v>288</v>
      </c>
      <c r="AW8" s="153"/>
      <c r="AX8" s="153" t="s">
        <v>288</v>
      </c>
      <c r="AY8" s="148"/>
      <c r="AZ8" s="149"/>
      <c r="BA8" s="153"/>
      <c r="BB8" s="153" t="s">
        <v>289</v>
      </c>
      <c r="BC8" s="148" t="s">
        <v>459</v>
      </c>
      <c r="BD8" t="s">
        <v>460</v>
      </c>
      <c r="BE8" t="s">
        <v>473</v>
      </c>
    </row>
    <row r="9" spans="1:57" x14ac:dyDescent="0.15">
      <c r="A9" s="146">
        <v>385</v>
      </c>
      <c r="B9" s="147">
        <v>41137</v>
      </c>
      <c r="C9" s="148" t="s">
        <v>358</v>
      </c>
      <c r="D9" s="149" t="s">
        <v>312</v>
      </c>
      <c r="E9" s="150">
        <v>41117</v>
      </c>
      <c r="F9" s="148" t="s">
        <v>461</v>
      </c>
      <c r="G9" s="149" t="s">
        <v>462</v>
      </c>
      <c r="H9" s="149">
        <v>56.15</v>
      </c>
      <c r="I9" s="151" t="s">
        <v>361</v>
      </c>
      <c r="J9" s="16">
        <v>1200</v>
      </c>
      <c r="K9" s="16">
        <v>2400</v>
      </c>
      <c r="L9" s="16">
        <v>5400</v>
      </c>
      <c r="M9" s="16">
        <v>165400</v>
      </c>
      <c r="N9" s="16">
        <v>832000</v>
      </c>
      <c r="O9" s="149">
        <v>3.59</v>
      </c>
      <c r="P9" s="149">
        <v>2.41</v>
      </c>
      <c r="Q9" s="149">
        <v>2.2050000000000001</v>
      </c>
      <c r="R9" s="149">
        <v>2.169</v>
      </c>
      <c r="S9" s="149">
        <v>2.0699999999999998</v>
      </c>
      <c r="T9" s="149">
        <v>1.73</v>
      </c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53" t="s">
        <v>288</v>
      </c>
      <c r="AH9" s="153"/>
      <c r="AI9" s="153"/>
      <c r="AJ9" s="153"/>
      <c r="AK9" s="153">
        <v>0</v>
      </c>
      <c r="AL9" s="153">
        <v>0</v>
      </c>
      <c r="AM9" s="153">
        <v>0</v>
      </c>
      <c r="AN9" s="153">
        <v>13</v>
      </c>
      <c r="AO9" s="153">
        <v>0</v>
      </c>
      <c r="AP9" s="153">
        <v>0</v>
      </c>
      <c r="AQ9" s="153">
        <v>0</v>
      </c>
      <c r="AR9" s="153">
        <v>2</v>
      </c>
      <c r="AS9" s="153">
        <v>0</v>
      </c>
      <c r="AT9" s="153">
        <v>0</v>
      </c>
      <c r="AU9" s="149">
        <v>0</v>
      </c>
      <c r="AV9" s="153" t="s">
        <v>288</v>
      </c>
      <c r="AW9" s="153">
        <v>12</v>
      </c>
      <c r="AX9" s="153" t="s">
        <v>288</v>
      </c>
      <c r="AY9" s="148"/>
      <c r="AZ9" s="149"/>
      <c r="BA9" s="153"/>
      <c r="BB9" s="153" t="s">
        <v>289</v>
      </c>
      <c r="BC9" s="148"/>
      <c r="BD9" t="s">
        <v>470</v>
      </c>
      <c r="BE9" t="s">
        <v>286</v>
      </c>
    </row>
    <row r="10" spans="1:57" x14ac:dyDescent="0.15">
      <c r="A10" s="146">
        <v>389</v>
      </c>
      <c r="B10" s="147">
        <v>41137</v>
      </c>
      <c r="C10" s="148" t="s">
        <v>368</v>
      </c>
      <c r="D10" s="149" t="s">
        <v>369</v>
      </c>
      <c r="E10" s="150">
        <v>41117</v>
      </c>
      <c r="F10" s="148" t="s">
        <v>370</v>
      </c>
      <c r="G10" s="149" t="s">
        <v>371</v>
      </c>
      <c r="H10" s="149">
        <v>74</v>
      </c>
      <c r="I10" s="151" t="s">
        <v>372</v>
      </c>
      <c r="J10" s="16">
        <v>6000</v>
      </c>
      <c r="K10" s="16">
        <v>12000</v>
      </c>
      <c r="L10" s="16">
        <v>85000</v>
      </c>
      <c r="M10" s="16">
        <v>85000</v>
      </c>
      <c r="N10" s="16">
        <v>85000</v>
      </c>
      <c r="O10" s="149">
        <v>1.925</v>
      </c>
      <c r="P10" s="149">
        <v>1.8149999999999999</v>
      </c>
      <c r="Q10" s="149">
        <v>1.77</v>
      </c>
      <c r="R10" s="149">
        <v>0</v>
      </c>
      <c r="S10" s="149">
        <v>0</v>
      </c>
      <c r="T10" s="149">
        <v>0</v>
      </c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53" t="s">
        <v>288</v>
      </c>
      <c r="AH10" s="153"/>
      <c r="AI10" s="153"/>
      <c r="AJ10" s="153"/>
      <c r="AK10" s="153">
        <v>0</v>
      </c>
      <c r="AL10" s="153">
        <v>0</v>
      </c>
      <c r="AM10" s="153">
        <v>0</v>
      </c>
      <c r="AN10" s="153">
        <v>13</v>
      </c>
      <c r="AO10" s="153">
        <v>0</v>
      </c>
      <c r="AP10" s="153">
        <v>0</v>
      </c>
      <c r="AQ10" s="153">
        <v>0</v>
      </c>
      <c r="AR10" s="153">
        <v>2</v>
      </c>
      <c r="AS10" s="153">
        <v>0</v>
      </c>
      <c r="AT10" s="153">
        <v>0</v>
      </c>
      <c r="AU10" s="149">
        <v>0</v>
      </c>
      <c r="AV10" s="153" t="s">
        <v>288</v>
      </c>
      <c r="AW10" s="153">
        <v>12</v>
      </c>
      <c r="AX10" s="153" t="s">
        <v>288</v>
      </c>
      <c r="AY10" s="148"/>
      <c r="AZ10" s="149"/>
      <c r="BA10" s="153"/>
      <c r="BB10" s="153" t="s">
        <v>289</v>
      </c>
      <c r="BC10" s="148"/>
      <c r="BD10" t="s">
        <v>373</v>
      </c>
      <c r="BE10" t="s">
        <v>286</v>
      </c>
    </row>
    <row r="11" spans="1:57" x14ac:dyDescent="0.15">
      <c r="A11" s="146">
        <v>520</v>
      </c>
      <c r="B11" s="147">
        <v>41135</v>
      </c>
      <c r="C11" s="148" t="s">
        <v>358</v>
      </c>
      <c r="D11" s="149" t="s">
        <v>369</v>
      </c>
      <c r="E11" s="150">
        <v>41152</v>
      </c>
      <c r="F11" s="148" t="s">
        <v>464</v>
      </c>
      <c r="G11" s="149" t="s">
        <v>465</v>
      </c>
      <c r="H11" s="149">
        <v>56</v>
      </c>
      <c r="I11" s="151" t="s">
        <v>361</v>
      </c>
      <c r="J11" s="16">
        <v>1650</v>
      </c>
      <c r="K11" s="16">
        <v>2960</v>
      </c>
      <c r="L11" s="16">
        <v>2960</v>
      </c>
      <c r="M11" s="16">
        <v>2960</v>
      </c>
      <c r="N11" s="16">
        <v>2960</v>
      </c>
      <c r="O11" s="149">
        <v>1.94</v>
      </c>
      <c r="P11" s="149">
        <v>1.76</v>
      </c>
      <c r="Q11" s="149">
        <v>1.62</v>
      </c>
      <c r="R11" s="149">
        <v>0</v>
      </c>
      <c r="S11" s="149">
        <v>0</v>
      </c>
      <c r="T11" s="149">
        <v>0</v>
      </c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53" t="s">
        <v>374</v>
      </c>
      <c r="AH11" s="153"/>
      <c r="AI11" s="153"/>
      <c r="AJ11" s="153"/>
      <c r="AK11" s="153">
        <v>0</v>
      </c>
      <c r="AL11" s="153">
        <v>0</v>
      </c>
      <c r="AM11" s="153">
        <v>0</v>
      </c>
      <c r="AN11" s="153">
        <v>10</v>
      </c>
      <c r="AO11" s="153">
        <v>0</v>
      </c>
      <c r="AP11" s="153">
        <v>0</v>
      </c>
      <c r="AQ11" s="153">
        <v>0</v>
      </c>
      <c r="AR11" s="153">
        <v>0</v>
      </c>
      <c r="AS11" s="153">
        <v>0</v>
      </c>
      <c r="AT11" s="153">
        <v>0</v>
      </c>
      <c r="AU11" s="149">
        <v>0</v>
      </c>
      <c r="AV11" s="153" t="s">
        <v>374</v>
      </c>
      <c r="AW11" s="153">
        <v>12</v>
      </c>
      <c r="AX11" s="153" t="s">
        <v>374</v>
      </c>
      <c r="AY11" s="148"/>
      <c r="AZ11" s="149"/>
      <c r="BA11" s="153"/>
      <c r="BB11" s="153" t="s">
        <v>375</v>
      </c>
      <c r="BC11" s="148"/>
      <c r="BD11" t="s">
        <v>468</v>
      </c>
      <c r="BE11" t="s">
        <v>473</v>
      </c>
    </row>
    <row r="12" spans="1:57" x14ac:dyDescent="0.15">
      <c r="A12" s="146">
        <v>392</v>
      </c>
      <c r="B12" s="147">
        <v>41137</v>
      </c>
      <c r="C12" s="148" t="s">
        <v>474</v>
      </c>
      <c r="D12" s="149" t="s">
        <v>380</v>
      </c>
      <c r="E12" s="150">
        <v>41117</v>
      </c>
      <c r="F12" s="148" t="s">
        <v>381</v>
      </c>
      <c r="G12" s="149" t="s">
        <v>382</v>
      </c>
      <c r="H12" s="149">
        <v>72</v>
      </c>
      <c r="I12" s="151" t="s">
        <v>478</v>
      </c>
      <c r="J12" s="16">
        <v>6000</v>
      </c>
      <c r="K12" s="16">
        <v>12000</v>
      </c>
      <c r="L12" s="16">
        <v>84000</v>
      </c>
      <c r="M12" s="16">
        <v>84000</v>
      </c>
      <c r="N12" s="16">
        <v>84000</v>
      </c>
      <c r="O12" s="149">
        <v>2.95</v>
      </c>
      <c r="P12" s="149">
        <v>2.65</v>
      </c>
      <c r="Q12" s="149">
        <v>2.35</v>
      </c>
      <c r="R12" s="149">
        <v>0</v>
      </c>
      <c r="S12" s="149">
        <v>0</v>
      </c>
      <c r="T12" s="149">
        <v>0</v>
      </c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53" t="s">
        <v>396</v>
      </c>
      <c r="AH12" s="153"/>
      <c r="AI12" s="153"/>
      <c r="AJ12" s="153"/>
      <c r="AK12" s="153">
        <v>0</v>
      </c>
      <c r="AL12" s="153">
        <v>0</v>
      </c>
      <c r="AM12" s="153">
        <v>0</v>
      </c>
      <c r="AN12" s="153">
        <v>13</v>
      </c>
      <c r="AO12" s="153">
        <v>0</v>
      </c>
      <c r="AP12" s="153">
        <v>0</v>
      </c>
      <c r="AQ12" s="153">
        <v>0</v>
      </c>
      <c r="AR12" s="153">
        <v>2</v>
      </c>
      <c r="AS12" s="153">
        <v>0</v>
      </c>
      <c r="AT12" s="153">
        <v>0</v>
      </c>
      <c r="AU12" s="149">
        <v>0</v>
      </c>
      <c r="AV12" s="153" t="s">
        <v>396</v>
      </c>
      <c r="AW12" s="153">
        <v>12</v>
      </c>
      <c r="AX12" s="153" t="s">
        <v>396</v>
      </c>
      <c r="AY12" s="148"/>
      <c r="AZ12" s="149"/>
      <c r="BA12" s="153"/>
      <c r="BB12" s="153" t="s">
        <v>383</v>
      </c>
      <c r="BC12" s="148"/>
      <c r="BD12" t="s">
        <v>384</v>
      </c>
      <c r="BE12" t="s">
        <v>286</v>
      </c>
    </row>
    <row r="13" spans="1:57" x14ac:dyDescent="0.15">
      <c r="A13" s="146">
        <v>522</v>
      </c>
      <c r="B13" s="147">
        <v>41135</v>
      </c>
      <c r="C13" s="148" t="s">
        <v>368</v>
      </c>
      <c r="D13" s="149" t="s">
        <v>385</v>
      </c>
      <c r="E13" s="150">
        <v>41152</v>
      </c>
      <c r="F13" s="148" t="s">
        <v>386</v>
      </c>
      <c r="G13" s="149" t="s">
        <v>387</v>
      </c>
      <c r="H13" s="149">
        <v>64</v>
      </c>
      <c r="I13" s="151" t="s">
        <v>372</v>
      </c>
      <c r="J13" s="16">
        <v>1650</v>
      </c>
      <c r="K13" s="16">
        <v>2960</v>
      </c>
      <c r="L13" s="16">
        <v>2960</v>
      </c>
      <c r="M13" s="16">
        <v>2960</v>
      </c>
      <c r="N13" s="16">
        <v>2960</v>
      </c>
      <c r="O13" s="149">
        <v>2.97</v>
      </c>
      <c r="P13" s="149">
        <v>2.78</v>
      </c>
      <c r="Q13" s="149">
        <v>2.19</v>
      </c>
      <c r="R13" s="149">
        <v>0</v>
      </c>
      <c r="S13" s="149">
        <v>0</v>
      </c>
      <c r="T13" s="149">
        <v>0</v>
      </c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53" t="s">
        <v>288</v>
      </c>
      <c r="AH13" s="153"/>
      <c r="AI13" s="153"/>
      <c r="AJ13" s="153"/>
      <c r="AK13" s="153">
        <v>0</v>
      </c>
      <c r="AL13" s="153">
        <v>0</v>
      </c>
      <c r="AM13" s="153">
        <v>0</v>
      </c>
      <c r="AN13" s="153">
        <v>10</v>
      </c>
      <c r="AO13" s="153">
        <v>0</v>
      </c>
      <c r="AP13" s="153">
        <v>0</v>
      </c>
      <c r="AQ13" s="153">
        <v>0</v>
      </c>
      <c r="AR13" s="153">
        <v>0</v>
      </c>
      <c r="AS13" s="153">
        <v>0</v>
      </c>
      <c r="AT13" s="153">
        <v>0</v>
      </c>
      <c r="AU13" s="149">
        <v>0</v>
      </c>
      <c r="AV13" s="153" t="s">
        <v>288</v>
      </c>
      <c r="AW13" s="153">
        <v>12</v>
      </c>
      <c r="AX13" s="153" t="s">
        <v>288</v>
      </c>
      <c r="AY13" s="148"/>
      <c r="AZ13" s="149"/>
      <c r="BA13" s="153"/>
      <c r="BB13" s="153" t="s">
        <v>289</v>
      </c>
      <c r="BC13" s="148"/>
      <c r="BD13" t="s">
        <v>448</v>
      </c>
      <c r="BE13" t="s">
        <v>473</v>
      </c>
    </row>
    <row r="14" spans="1:57" x14ac:dyDescent="0.15">
      <c r="A14" s="146">
        <v>510</v>
      </c>
      <c r="B14" s="147">
        <v>41135</v>
      </c>
      <c r="C14" s="148" t="s">
        <v>449</v>
      </c>
      <c r="D14" s="149" t="s">
        <v>450</v>
      </c>
      <c r="E14" s="150">
        <v>41152</v>
      </c>
      <c r="F14" s="148" t="s">
        <v>451</v>
      </c>
      <c r="G14" s="149" t="s">
        <v>452</v>
      </c>
      <c r="H14" s="149">
        <v>72</v>
      </c>
      <c r="I14" s="151"/>
      <c r="J14" s="149"/>
      <c r="K14" s="149"/>
      <c r="L14" s="149"/>
      <c r="M14" s="149"/>
      <c r="N14" s="149"/>
      <c r="O14" s="149">
        <v>2.5</v>
      </c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53" t="s">
        <v>288</v>
      </c>
      <c r="AH14" s="153"/>
      <c r="AI14" s="153"/>
      <c r="AJ14" s="153"/>
      <c r="AK14" s="153">
        <v>0</v>
      </c>
      <c r="AL14" s="153">
        <v>0</v>
      </c>
      <c r="AM14" s="153">
        <v>0</v>
      </c>
      <c r="AN14" s="153">
        <v>10</v>
      </c>
      <c r="AO14" s="153">
        <v>0</v>
      </c>
      <c r="AP14" s="153">
        <v>0</v>
      </c>
      <c r="AQ14" s="153">
        <v>0</v>
      </c>
      <c r="AR14" s="153">
        <v>0</v>
      </c>
      <c r="AS14" s="153">
        <v>0</v>
      </c>
      <c r="AT14" s="153">
        <v>0</v>
      </c>
      <c r="AU14" s="149">
        <v>0</v>
      </c>
      <c r="AV14" s="153" t="s">
        <v>288</v>
      </c>
      <c r="AW14" s="153">
        <v>12</v>
      </c>
      <c r="AX14" s="153" t="s">
        <v>288</v>
      </c>
      <c r="AY14" s="148"/>
      <c r="AZ14" s="149"/>
      <c r="BA14" s="153"/>
      <c r="BB14" s="153" t="s">
        <v>289</v>
      </c>
      <c r="BC14" s="148"/>
      <c r="BD14" t="s">
        <v>453</v>
      </c>
      <c r="BE14" t="s">
        <v>473</v>
      </c>
    </row>
    <row r="15" spans="1:57" x14ac:dyDescent="0.15">
      <c r="A15" s="146">
        <v>849</v>
      </c>
      <c r="B15" s="147">
        <v>41137</v>
      </c>
      <c r="C15" s="148" t="s">
        <v>474</v>
      </c>
      <c r="D15" s="149" t="s">
        <v>450</v>
      </c>
      <c r="E15" s="150">
        <v>41121</v>
      </c>
      <c r="F15" s="148" t="s">
        <v>454</v>
      </c>
      <c r="G15" s="149" t="s">
        <v>455</v>
      </c>
      <c r="H15" s="149">
        <v>72</v>
      </c>
      <c r="I15" s="151"/>
      <c r="J15" s="152"/>
      <c r="K15" s="152"/>
      <c r="L15" s="152"/>
      <c r="M15" s="152"/>
      <c r="N15" s="152"/>
      <c r="O15" s="149">
        <v>2.5</v>
      </c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53" t="s">
        <v>396</v>
      </c>
      <c r="AH15" s="149"/>
      <c r="AI15" s="149"/>
      <c r="AJ15" s="149"/>
      <c r="AK15" s="153">
        <v>0</v>
      </c>
      <c r="AL15" s="153">
        <v>0</v>
      </c>
      <c r="AM15" s="153">
        <v>10</v>
      </c>
      <c r="AN15" s="153">
        <v>0</v>
      </c>
      <c r="AO15" s="153">
        <v>0</v>
      </c>
      <c r="AP15" s="153">
        <v>0</v>
      </c>
      <c r="AQ15" s="153">
        <v>0</v>
      </c>
      <c r="AR15" s="153">
        <v>0</v>
      </c>
      <c r="AS15" s="153">
        <v>0</v>
      </c>
      <c r="AT15" s="153">
        <v>0</v>
      </c>
      <c r="AU15" s="149">
        <v>0</v>
      </c>
      <c r="AV15" s="153" t="s">
        <v>396</v>
      </c>
      <c r="AW15" s="153"/>
      <c r="AX15" s="153" t="s">
        <v>396</v>
      </c>
      <c r="AY15" s="148"/>
      <c r="AZ15" s="149"/>
      <c r="BA15" s="153"/>
      <c r="BB15" s="153" t="s">
        <v>397</v>
      </c>
      <c r="BC15" s="148"/>
      <c r="BD15" t="s">
        <v>432</v>
      </c>
      <c r="BE15" t="s">
        <v>433</v>
      </c>
    </row>
    <row r="16" spans="1:57" x14ac:dyDescent="0.15">
      <c r="A16" s="146">
        <v>512</v>
      </c>
      <c r="B16" s="147">
        <v>41135</v>
      </c>
      <c r="C16" s="148" t="s">
        <v>474</v>
      </c>
      <c r="D16" s="149" t="s">
        <v>434</v>
      </c>
      <c r="E16" s="150">
        <v>41152</v>
      </c>
      <c r="F16" s="148" t="s">
        <v>435</v>
      </c>
      <c r="G16" s="149" t="s">
        <v>436</v>
      </c>
      <c r="H16" s="149">
        <v>77</v>
      </c>
      <c r="I16" s="151"/>
      <c r="J16" s="149"/>
      <c r="K16" s="149"/>
      <c r="L16" s="149"/>
      <c r="M16" s="149"/>
      <c r="N16" s="149"/>
      <c r="O16" s="149">
        <v>2.5299999999999998</v>
      </c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53" t="s">
        <v>396</v>
      </c>
      <c r="AH16" s="153"/>
      <c r="AI16" s="153"/>
      <c r="AJ16" s="153"/>
      <c r="AK16" s="153">
        <v>0</v>
      </c>
      <c r="AL16" s="153">
        <v>0</v>
      </c>
      <c r="AM16" s="153">
        <v>0</v>
      </c>
      <c r="AN16" s="153">
        <v>10</v>
      </c>
      <c r="AO16" s="153">
        <v>0</v>
      </c>
      <c r="AP16" s="153">
        <v>0</v>
      </c>
      <c r="AQ16" s="153">
        <v>0</v>
      </c>
      <c r="AR16" s="153">
        <v>0</v>
      </c>
      <c r="AS16" s="153">
        <v>0</v>
      </c>
      <c r="AT16" s="153">
        <v>0</v>
      </c>
      <c r="AU16" s="149">
        <v>0</v>
      </c>
      <c r="AV16" s="153" t="s">
        <v>396</v>
      </c>
      <c r="AW16" s="153">
        <v>12</v>
      </c>
      <c r="AX16" s="153" t="s">
        <v>396</v>
      </c>
      <c r="AY16" s="148"/>
      <c r="AZ16" s="149"/>
      <c r="BA16" s="153"/>
      <c r="BB16" s="153" t="s">
        <v>383</v>
      </c>
      <c r="BC16" s="148"/>
      <c r="BD16" t="s">
        <v>339</v>
      </c>
      <c r="BE16" t="s">
        <v>473</v>
      </c>
    </row>
    <row r="17" spans="1:57" x14ac:dyDescent="0.15">
      <c r="A17" s="146">
        <v>514</v>
      </c>
      <c r="B17" s="147">
        <v>41135</v>
      </c>
      <c r="C17" s="148" t="s">
        <v>474</v>
      </c>
      <c r="D17" s="149" t="s">
        <v>439</v>
      </c>
      <c r="E17" s="150">
        <v>41152</v>
      </c>
      <c r="F17" s="148" t="s">
        <v>435</v>
      </c>
      <c r="G17" s="149" t="s">
        <v>436</v>
      </c>
      <c r="H17" s="149">
        <v>82</v>
      </c>
      <c r="I17" s="151"/>
      <c r="J17" s="149"/>
      <c r="K17" s="149"/>
      <c r="L17" s="149"/>
      <c r="M17" s="149"/>
      <c r="N17" s="149"/>
      <c r="O17" s="149">
        <v>2.61</v>
      </c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53" t="s">
        <v>396</v>
      </c>
      <c r="AH17" s="153"/>
      <c r="AI17" s="153"/>
      <c r="AJ17" s="153"/>
      <c r="AK17" s="153">
        <v>0</v>
      </c>
      <c r="AL17" s="153">
        <v>0</v>
      </c>
      <c r="AM17" s="153">
        <v>0</v>
      </c>
      <c r="AN17" s="153">
        <v>10</v>
      </c>
      <c r="AO17" s="153">
        <v>0</v>
      </c>
      <c r="AP17" s="153">
        <v>0</v>
      </c>
      <c r="AQ17" s="153">
        <v>0</v>
      </c>
      <c r="AR17" s="153">
        <v>0</v>
      </c>
      <c r="AS17" s="153">
        <v>0</v>
      </c>
      <c r="AT17" s="153">
        <v>0</v>
      </c>
      <c r="AU17" s="149">
        <v>0</v>
      </c>
      <c r="AV17" s="153" t="s">
        <v>396</v>
      </c>
      <c r="AW17" s="153">
        <v>12</v>
      </c>
      <c r="AX17" s="153" t="s">
        <v>396</v>
      </c>
      <c r="AY17" s="148"/>
      <c r="AZ17" s="149"/>
      <c r="BA17" s="153"/>
      <c r="BB17" s="153" t="s">
        <v>383</v>
      </c>
      <c r="BC17" s="148"/>
      <c r="BD17" t="s">
        <v>456</v>
      </c>
      <c r="BE17" t="s">
        <v>473</v>
      </c>
    </row>
    <row r="18" spans="1:57" x14ac:dyDescent="0.15">
      <c r="A18" s="146">
        <v>847</v>
      </c>
      <c r="B18" s="147">
        <v>41137</v>
      </c>
      <c r="C18" s="148" t="s">
        <v>358</v>
      </c>
      <c r="D18" s="149" t="s">
        <v>439</v>
      </c>
      <c r="E18" s="150">
        <v>41121</v>
      </c>
      <c r="F18" s="148" t="s">
        <v>255</v>
      </c>
      <c r="G18" s="149" t="s">
        <v>309</v>
      </c>
      <c r="H18" s="149">
        <v>82</v>
      </c>
      <c r="I18" s="151"/>
      <c r="J18" s="152"/>
      <c r="K18" s="152"/>
      <c r="L18" s="152"/>
      <c r="M18" s="152"/>
      <c r="N18" s="152"/>
      <c r="O18" s="149">
        <v>2.61</v>
      </c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53" t="s">
        <v>288</v>
      </c>
      <c r="AH18" s="149"/>
      <c r="AI18" s="149"/>
      <c r="AJ18" s="149"/>
      <c r="AK18" s="153">
        <v>0</v>
      </c>
      <c r="AL18" s="153">
        <v>0</v>
      </c>
      <c r="AM18" s="153">
        <v>10</v>
      </c>
      <c r="AN18" s="153">
        <v>0</v>
      </c>
      <c r="AO18" s="153">
        <v>0</v>
      </c>
      <c r="AP18" s="153">
        <v>0</v>
      </c>
      <c r="AQ18" s="153">
        <v>0</v>
      </c>
      <c r="AR18" s="153">
        <v>0</v>
      </c>
      <c r="AS18" s="153">
        <v>0</v>
      </c>
      <c r="AT18" s="153">
        <v>0</v>
      </c>
      <c r="AU18" s="149">
        <v>0</v>
      </c>
      <c r="AV18" s="153" t="s">
        <v>288</v>
      </c>
      <c r="AW18" s="153"/>
      <c r="AX18" s="153" t="s">
        <v>288</v>
      </c>
      <c r="AY18" s="148"/>
      <c r="AZ18" s="149"/>
      <c r="BA18" s="153"/>
      <c r="BB18" s="153" t="s">
        <v>310</v>
      </c>
      <c r="BC18" s="148"/>
      <c r="BD18" t="s">
        <v>457</v>
      </c>
      <c r="BE18" t="s">
        <v>433</v>
      </c>
    </row>
    <row r="19" spans="1:57" x14ac:dyDescent="0.15">
      <c r="A19" s="146">
        <v>516</v>
      </c>
      <c r="B19" s="147">
        <v>41135</v>
      </c>
      <c r="C19" s="148" t="s">
        <v>358</v>
      </c>
      <c r="D19" s="149" t="s">
        <v>458</v>
      </c>
      <c r="E19" s="150">
        <v>41152</v>
      </c>
      <c r="F19" s="148" t="s">
        <v>464</v>
      </c>
      <c r="G19" s="149" t="s">
        <v>465</v>
      </c>
      <c r="H19" s="149">
        <v>87</v>
      </c>
      <c r="I19" s="151"/>
      <c r="J19" s="149"/>
      <c r="K19" s="149"/>
      <c r="L19" s="149"/>
      <c r="M19" s="149"/>
      <c r="N19" s="149"/>
      <c r="O19" s="149">
        <v>2.08</v>
      </c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53" t="s">
        <v>466</v>
      </c>
      <c r="AH19" s="153"/>
      <c r="AI19" s="153"/>
      <c r="AJ19" s="153"/>
      <c r="AK19" s="153">
        <v>0</v>
      </c>
      <c r="AL19" s="153">
        <v>0</v>
      </c>
      <c r="AM19" s="153">
        <v>0</v>
      </c>
      <c r="AN19" s="153">
        <v>10</v>
      </c>
      <c r="AO19" s="153">
        <v>0</v>
      </c>
      <c r="AP19" s="153">
        <v>0</v>
      </c>
      <c r="AQ19" s="153">
        <v>0</v>
      </c>
      <c r="AR19" s="153">
        <v>0</v>
      </c>
      <c r="AS19" s="153">
        <v>0</v>
      </c>
      <c r="AT19" s="153">
        <v>0</v>
      </c>
      <c r="AU19" s="149">
        <v>0</v>
      </c>
      <c r="AV19" s="153" t="s">
        <v>466</v>
      </c>
      <c r="AW19" s="153">
        <v>12</v>
      </c>
      <c r="AX19" s="153" t="s">
        <v>466</v>
      </c>
      <c r="AY19" s="148"/>
      <c r="AZ19" s="149"/>
      <c r="BA19" s="153"/>
      <c r="BB19" s="153" t="s">
        <v>467</v>
      </c>
      <c r="BC19" s="148"/>
      <c r="BD19" t="s">
        <v>350</v>
      </c>
      <c r="BE19" t="s">
        <v>473</v>
      </c>
    </row>
    <row r="20" spans="1:57" x14ac:dyDescent="0.15">
      <c r="A20" s="146">
        <v>518</v>
      </c>
      <c r="B20" s="147">
        <v>41135</v>
      </c>
      <c r="C20" s="148" t="s">
        <v>358</v>
      </c>
      <c r="D20" s="149" t="s">
        <v>463</v>
      </c>
      <c r="E20" s="150">
        <v>41152</v>
      </c>
      <c r="F20" s="148" t="s">
        <v>464</v>
      </c>
      <c r="G20" s="149" t="s">
        <v>465</v>
      </c>
      <c r="H20" s="149">
        <v>66</v>
      </c>
      <c r="I20" s="151"/>
      <c r="J20" s="149"/>
      <c r="K20" s="149"/>
      <c r="L20" s="149"/>
      <c r="M20" s="149"/>
      <c r="N20" s="149"/>
      <c r="O20" s="149">
        <v>3.81</v>
      </c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53" t="s">
        <v>466</v>
      </c>
      <c r="AH20" s="153"/>
      <c r="AI20" s="153"/>
      <c r="AJ20" s="153"/>
      <c r="AK20" s="153">
        <v>0</v>
      </c>
      <c r="AL20" s="153">
        <v>0</v>
      </c>
      <c r="AM20" s="153">
        <v>0</v>
      </c>
      <c r="AN20" s="153">
        <v>10</v>
      </c>
      <c r="AO20" s="153">
        <v>0</v>
      </c>
      <c r="AP20" s="153">
        <v>0</v>
      </c>
      <c r="AQ20" s="153">
        <v>0</v>
      </c>
      <c r="AR20" s="153">
        <v>0</v>
      </c>
      <c r="AS20" s="153">
        <v>0</v>
      </c>
      <c r="AT20" s="153">
        <v>0</v>
      </c>
      <c r="AU20" s="149">
        <v>0</v>
      </c>
      <c r="AV20" s="153" t="s">
        <v>466</v>
      </c>
      <c r="AW20" s="153">
        <v>12</v>
      </c>
      <c r="AX20" s="153" t="s">
        <v>466</v>
      </c>
      <c r="AY20" s="148"/>
      <c r="AZ20" s="149"/>
      <c r="BA20" s="153"/>
      <c r="BB20" s="153" t="s">
        <v>467</v>
      </c>
      <c r="BC20" s="148"/>
      <c r="BD20" s="155" t="s">
        <v>367</v>
      </c>
      <c r="BE20" t="s">
        <v>473</v>
      </c>
    </row>
  </sheetData>
  <sheetProtection algorithmName="SHA-512" hashValue="99MO8WkbM4C0v5h59mzb5ivO+9al9xIXGVSfPoSE0fYl4vu8WVXBapaeypNZRvPaNuSLUgHzopdscDQ3oTBYkA==" saltValue="hm9uJSCnb31k/hIB31qECQ==" spinCount="100000" sheet="1" objects="1" scenarios="1"/>
  <phoneticPr fontId="11" type="noConversion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K25"/>
  <sheetViews>
    <sheetView workbookViewId="0">
      <selection activeCell="I3" sqref="I3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39</v>
      </c>
    </row>
    <row r="2" spans="1:11" x14ac:dyDescent="0.15">
      <c r="A2" s="119"/>
      <c r="B2" s="118"/>
      <c r="C2" s="118"/>
      <c r="D2" s="118"/>
      <c r="E2" s="118"/>
      <c r="F2" s="118"/>
      <c r="G2" s="118"/>
      <c r="H2" s="118"/>
      <c r="I2" s="118"/>
      <c r="J2" s="118"/>
      <c r="K2" s="118"/>
    </row>
    <row r="3" spans="1:11" x14ac:dyDescent="0.15">
      <c r="A3" s="5" t="s">
        <v>52</v>
      </c>
      <c r="B3" s="6"/>
      <c r="C3" s="6"/>
      <c r="D3" s="7"/>
      <c r="E3" s="6"/>
      <c r="F3" s="6"/>
      <c r="G3" s="6"/>
      <c r="H3" s="6"/>
      <c r="I3" s="6"/>
    </row>
    <row r="4" spans="1:11" x14ac:dyDescent="0.15">
      <c r="D4" s="8"/>
      <c r="E4" s="9" t="s">
        <v>40</v>
      </c>
    </row>
    <row r="5" spans="1:11" x14ac:dyDescent="0.15">
      <c r="D5" s="8"/>
    </row>
    <row r="6" spans="1:11" x14ac:dyDescent="0.15">
      <c r="A6" s="2" t="s">
        <v>114</v>
      </c>
      <c r="D6" s="8"/>
      <c r="E6" s="13" t="s">
        <v>204</v>
      </c>
      <c r="F6" s="13" t="s">
        <v>169</v>
      </c>
      <c r="G6" s="10" t="s">
        <v>124</v>
      </c>
      <c r="H6" s="10" t="s">
        <v>307</v>
      </c>
      <c r="I6" s="10" t="s">
        <v>98</v>
      </c>
      <c r="J6" s="10" t="s">
        <v>101</v>
      </c>
      <c r="K6" s="10" t="s">
        <v>44</v>
      </c>
    </row>
    <row r="7" spans="1:11" x14ac:dyDescent="0.15">
      <c r="A7" t="s">
        <v>187</v>
      </c>
      <c r="D7" s="8"/>
      <c r="E7">
        <v>1200</v>
      </c>
      <c r="F7">
        <v>1200</v>
      </c>
      <c r="G7">
        <v>1200</v>
      </c>
      <c r="H7">
        <v>2500</v>
      </c>
      <c r="I7">
        <v>1200</v>
      </c>
      <c r="J7">
        <v>1200</v>
      </c>
      <c r="K7">
        <v>2500</v>
      </c>
    </row>
    <row r="8" spans="1:11" x14ac:dyDescent="0.15">
      <c r="A8" t="s">
        <v>92</v>
      </c>
      <c r="D8" s="8"/>
      <c r="E8">
        <v>2400</v>
      </c>
      <c r="F8">
        <v>2400</v>
      </c>
      <c r="G8">
        <v>2400</v>
      </c>
      <c r="H8">
        <v>5500</v>
      </c>
      <c r="I8">
        <v>2400</v>
      </c>
      <c r="J8">
        <v>2400</v>
      </c>
      <c r="K8">
        <v>5500</v>
      </c>
    </row>
    <row r="9" spans="1:11" x14ac:dyDescent="0.15">
      <c r="A9" t="s">
        <v>164</v>
      </c>
      <c r="D9" s="8"/>
      <c r="E9">
        <v>5400</v>
      </c>
      <c r="F9">
        <v>5400</v>
      </c>
      <c r="G9">
        <v>5400</v>
      </c>
      <c r="H9">
        <v>17000</v>
      </c>
      <c r="I9">
        <v>5400</v>
      </c>
      <c r="J9">
        <v>5400</v>
      </c>
      <c r="K9">
        <v>17000</v>
      </c>
    </row>
    <row r="10" spans="1:11" x14ac:dyDescent="0.15">
      <c r="A10" s="11" t="s">
        <v>395</v>
      </c>
      <c r="B10" s="11"/>
      <c r="C10" s="11"/>
      <c r="D10" s="12"/>
      <c r="E10" s="11">
        <v>165400</v>
      </c>
      <c r="F10" s="11">
        <v>165400</v>
      </c>
      <c r="G10" s="11">
        <v>165400</v>
      </c>
      <c r="H10" s="11">
        <v>167000</v>
      </c>
      <c r="I10" s="11">
        <v>165400</v>
      </c>
      <c r="J10" s="11">
        <v>165400</v>
      </c>
      <c r="K10" s="11">
        <v>167000</v>
      </c>
    </row>
    <row r="11" spans="1:11" x14ac:dyDescent="0.15">
      <c r="A11" t="s">
        <v>391</v>
      </c>
      <c r="D11" s="8"/>
      <c r="E11">
        <v>3.51</v>
      </c>
      <c r="F11">
        <v>3.51</v>
      </c>
      <c r="G11">
        <v>3.51</v>
      </c>
      <c r="H11">
        <v>3.7240000000000002</v>
      </c>
      <c r="I11">
        <v>3.51</v>
      </c>
      <c r="J11">
        <v>3.51</v>
      </c>
      <c r="K11">
        <v>4.09</v>
      </c>
    </row>
    <row r="12" spans="1:11" x14ac:dyDescent="0.15">
      <c r="A12" t="s">
        <v>392</v>
      </c>
      <c r="D12" s="8"/>
      <c r="E12">
        <v>2.3439999999999999</v>
      </c>
      <c r="F12">
        <v>2.3439999999999999</v>
      </c>
      <c r="G12">
        <v>2.3439999999999999</v>
      </c>
      <c r="H12">
        <v>2.1320000000000001</v>
      </c>
      <c r="I12">
        <v>2.3439999999999999</v>
      </c>
      <c r="J12">
        <v>2.34</v>
      </c>
      <c r="K12">
        <v>2.29</v>
      </c>
    </row>
    <row r="13" spans="1:11" x14ac:dyDescent="0.15">
      <c r="A13" t="s">
        <v>393</v>
      </c>
      <c r="D13" s="8"/>
      <c r="E13">
        <v>2.1619999999999999</v>
      </c>
      <c r="F13">
        <v>2.1619999999999999</v>
      </c>
      <c r="G13">
        <v>2.1619999999999999</v>
      </c>
      <c r="H13">
        <v>2.0920000000000001</v>
      </c>
      <c r="I13">
        <v>2.1619999999999999</v>
      </c>
      <c r="J13">
        <v>2.16</v>
      </c>
      <c r="K13">
        <v>2.29</v>
      </c>
    </row>
    <row r="14" spans="1:11" x14ac:dyDescent="0.15">
      <c r="A14" t="s">
        <v>97</v>
      </c>
      <c r="D14" s="8"/>
      <c r="E14">
        <v>2.141</v>
      </c>
      <c r="F14">
        <v>2.141</v>
      </c>
      <c r="G14">
        <v>2.141</v>
      </c>
      <c r="H14">
        <v>2.077</v>
      </c>
      <c r="I14">
        <v>2.141</v>
      </c>
      <c r="J14">
        <v>2.14</v>
      </c>
      <c r="K14">
        <v>2.29</v>
      </c>
    </row>
    <row r="15" spans="1:11" x14ac:dyDescent="0.15">
      <c r="A15" t="s">
        <v>390</v>
      </c>
      <c r="D15" s="8"/>
      <c r="E15">
        <v>2.0470000000000002</v>
      </c>
      <c r="F15">
        <v>2.0470000000000002</v>
      </c>
      <c r="G15">
        <v>2.0470000000000002</v>
      </c>
      <c r="H15">
        <v>1.9750000000000001</v>
      </c>
      <c r="I15">
        <v>2.0470000000000002</v>
      </c>
      <c r="J15">
        <v>2.0499999999999998</v>
      </c>
      <c r="K15">
        <v>2.14</v>
      </c>
    </row>
    <row r="16" spans="1:11" x14ac:dyDescent="0.15">
      <c r="A16" t="s">
        <v>202</v>
      </c>
      <c r="D16" s="8"/>
      <c r="E16">
        <v>54.01</v>
      </c>
      <c r="F16">
        <v>54.01</v>
      </c>
      <c r="G16">
        <v>54.01</v>
      </c>
      <c r="H16">
        <v>51.6</v>
      </c>
      <c r="I16">
        <v>54.01</v>
      </c>
      <c r="J16">
        <v>54.1</v>
      </c>
      <c r="K16">
        <v>51.49</v>
      </c>
    </row>
    <row r="17" spans="1:11" x14ac:dyDescent="0.1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</row>
    <row r="18" spans="1:11" x14ac:dyDescent="0.15">
      <c r="A18" s="2" t="s">
        <v>171</v>
      </c>
      <c r="D18" s="8"/>
      <c r="E18" s="13" t="s">
        <v>204</v>
      </c>
      <c r="F18" s="13" t="s">
        <v>169</v>
      </c>
      <c r="G18" s="10" t="s">
        <v>124</v>
      </c>
      <c r="H18" s="10" t="s">
        <v>307</v>
      </c>
      <c r="I18" s="10" t="s">
        <v>98</v>
      </c>
      <c r="J18" s="10" t="s">
        <v>101</v>
      </c>
      <c r="K18" s="10" t="s">
        <v>44</v>
      </c>
    </row>
    <row r="19" spans="1:11" x14ac:dyDescent="0.15">
      <c r="A19" t="s">
        <v>144</v>
      </c>
      <c r="D19" s="8"/>
      <c r="E19" s="17" t="s">
        <v>104</v>
      </c>
      <c r="F19" s="18" t="s">
        <v>50</v>
      </c>
      <c r="G19" s="18" t="s">
        <v>247</v>
      </c>
      <c r="H19" s="18" t="s">
        <v>214</v>
      </c>
      <c r="I19" t="s">
        <v>99</v>
      </c>
      <c r="J19" s="126" t="s">
        <v>22</v>
      </c>
      <c r="K19" s="126" t="s">
        <v>22</v>
      </c>
    </row>
    <row r="20" spans="1:11" x14ac:dyDescent="0.15">
      <c r="A20" t="s">
        <v>174</v>
      </c>
      <c r="D20" s="8"/>
      <c r="E20" s="18" t="s">
        <v>176</v>
      </c>
      <c r="F20" s="18" t="s">
        <v>176</v>
      </c>
      <c r="G20" s="18" t="s">
        <v>176</v>
      </c>
      <c r="H20" s="18" t="s">
        <v>126</v>
      </c>
      <c r="I20" s="18" t="s">
        <v>126</v>
      </c>
      <c r="J20" t="s">
        <v>23</v>
      </c>
      <c r="K20" s="126" t="s">
        <v>22</v>
      </c>
    </row>
    <row r="21" spans="1:11" x14ac:dyDescent="0.15">
      <c r="A21" t="s">
        <v>234</v>
      </c>
      <c r="D21" s="8"/>
      <c r="E21" s="19" t="s">
        <v>247</v>
      </c>
      <c r="F21" s="19" t="s">
        <v>50</v>
      </c>
      <c r="G21" s="19" t="s">
        <v>247</v>
      </c>
      <c r="H21" s="114">
        <v>75</v>
      </c>
      <c r="I21" s="114">
        <v>20</v>
      </c>
      <c r="J21" s="114" t="s">
        <v>24</v>
      </c>
      <c r="K21" s="126" t="s">
        <v>22</v>
      </c>
    </row>
    <row r="22" spans="1:11" x14ac:dyDescent="0.15">
      <c r="A22" t="s">
        <v>177</v>
      </c>
      <c r="D22" s="8"/>
      <c r="E22" s="18" t="s">
        <v>103</v>
      </c>
      <c r="F22" s="18" t="s">
        <v>17</v>
      </c>
      <c r="G22" s="18" t="s">
        <v>105</v>
      </c>
      <c r="H22" t="s">
        <v>100</v>
      </c>
      <c r="I22" t="s">
        <v>100</v>
      </c>
      <c r="J22" t="s">
        <v>25</v>
      </c>
      <c r="K22" t="s">
        <v>45</v>
      </c>
    </row>
    <row r="23" spans="1:11" x14ac:dyDescent="0.15">
      <c r="A23" t="s">
        <v>379</v>
      </c>
      <c r="D23" s="8"/>
      <c r="E23" s="20">
        <v>11.93</v>
      </c>
      <c r="F23" s="19">
        <v>12</v>
      </c>
      <c r="G23" s="19">
        <v>12</v>
      </c>
      <c r="H23" s="19" t="s">
        <v>214</v>
      </c>
      <c r="I23" s="19" t="s">
        <v>214</v>
      </c>
      <c r="J23" s="126" t="s">
        <v>26</v>
      </c>
      <c r="K23" s="19" t="s">
        <v>214</v>
      </c>
    </row>
    <row r="24" spans="1:11" x14ac:dyDescent="0.15">
      <c r="A24" t="s">
        <v>328</v>
      </c>
      <c r="D24" s="8"/>
      <c r="E24" s="19" t="s">
        <v>325</v>
      </c>
      <c r="F24" s="19" t="s">
        <v>182</v>
      </c>
      <c r="G24" t="s">
        <v>214</v>
      </c>
      <c r="H24" s="18" t="s">
        <v>214</v>
      </c>
      <c r="I24" s="18" t="s">
        <v>214</v>
      </c>
      <c r="J24" t="s">
        <v>27</v>
      </c>
      <c r="K24" s="18" t="s">
        <v>214</v>
      </c>
    </row>
    <row r="25" spans="1:11" x14ac:dyDescent="0.15">
      <c r="A25" s="118"/>
      <c r="B25" s="118"/>
      <c r="C25" s="118"/>
      <c r="D25" s="118"/>
      <c r="E25" s="118"/>
      <c r="F25" s="118"/>
      <c r="G25" s="118"/>
      <c r="H25" s="118"/>
      <c r="I25" s="118"/>
      <c r="J25" s="118"/>
      <c r="K25" s="118"/>
    </row>
  </sheetData>
  <sheetProtection algorithmName="SHA-512" hashValue="mPcSzSY1um7heexS1tQF9qWNJWZ5xATBX9bXj5QCLNhBgxllJPDUOxkr9nmuxsSesqp7V9Wd14ls2CX0WTWFYA==" saltValue="LGoHPusIrX6QiGW9KCHCGQ==" spinCount="100000" sheet="1" objects="1" scenarios="1"/>
  <phoneticPr fontId="11" type="noConversion"/>
  <pageMargins left="0.75" right="0.75" top="1" bottom="1" header="0.5" footer="0.5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K25"/>
  <sheetViews>
    <sheetView workbookViewId="0">
      <selection activeCell="F18" activeCellId="1" sqref="F6:G16 F18:G24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41</v>
      </c>
    </row>
    <row r="2" spans="1:11" x14ac:dyDescent="0.15">
      <c r="A2" s="119"/>
      <c r="B2" s="118"/>
      <c r="C2" s="118"/>
      <c r="D2" s="118"/>
      <c r="E2" s="118"/>
      <c r="F2" s="118"/>
      <c r="G2" s="118"/>
      <c r="H2" s="118"/>
      <c r="I2" s="118"/>
      <c r="J2" s="118"/>
      <c r="K2" s="118"/>
    </row>
    <row r="3" spans="1:11" x14ac:dyDescent="0.15">
      <c r="A3" s="5" t="s">
        <v>293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A4" s="9" t="s">
        <v>108</v>
      </c>
      <c r="B4" s="1"/>
      <c r="D4" s="8"/>
      <c r="E4" s="9" t="s">
        <v>40</v>
      </c>
    </row>
    <row r="5" spans="1:11" x14ac:dyDescent="0.15">
      <c r="A5" s="9" t="s">
        <v>294</v>
      </c>
      <c r="B5" s="1"/>
      <c r="D5" s="8"/>
    </row>
    <row r="6" spans="1:11" x14ac:dyDescent="0.15">
      <c r="A6" s="2" t="s">
        <v>114</v>
      </c>
      <c r="D6" s="8"/>
      <c r="E6" s="10" t="s">
        <v>169</v>
      </c>
      <c r="F6" s="10" t="s">
        <v>124</v>
      </c>
      <c r="G6" s="10" t="s">
        <v>159</v>
      </c>
    </row>
    <row r="7" spans="1:11" x14ac:dyDescent="0.15">
      <c r="A7" t="s">
        <v>206</v>
      </c>
      <c r="D7" s="8"/>
      <c r="E7" t="s">
        <v>158</v>
      </c>
      <c r="F7">
        <v>1200</v>
      </c>
      <c r="G7">
        <v>1200</v>
      </c>
    </row>
    <row r="8" spans="1:11" x14ac:dyDescent="0.15">
      <c r="A8" t="s">
        <v>201</v>
      </c>
      <c r="D8" s="8"/>
      <c r="E8" t="s">
        <v>158</v>
      </c>
      <c r="F8">
        <v>2400</v>
      </c>
      <c r="G8">
        <v>2400</v>
      </c>
    </row>
    <row r="9" spans="1:11" x14ac:dyDescent="0.15">
      <c r="A9" t="s">
        <v>164</v>
      </c>
      <c r="D9" s="8"/>
      <c r="E9" t="s">
        <v>158</v>
      </c>
      <c r="F9">
        <v>5400</v>
      </c>
      <c r="G9">
        <v>5400</v>
      </c>
    </row>
    <row r="10" spans="1:11" x14ac:dyDescent="0.15">
      <c r="A10" s="11" t="s">
        <v>395</v>
      </c>
      <c r="B10" s="11"/>
      <c r="C10" s="11"/>
      <c r="D10" s="12"/>
      <c r="E10" s="11" t="s">
        <v>158</v>
      </c>
      <c r="F10" s="11">
        <v>165400</v>
      </c>
      <c r="G10" s="11">
        <v>165400</v>
      </c>
    </row>
    <row r="11" spans="1:11" x14ac:dyDescent="0.15">
      <c r="A11" t="s">
        <v>391</v>
      </c>
      <c r="D11" s="8"/>
      <c r="E11" t="s">
        <v>158</v>
      </c>
      <c r="F11">
        <v>3.51</v>
      </c>
      <c r="G11">
        <v>3.282</v>
      </c>
    </row>
    <row r="12" spans="1:11" x14ac:dyDescent="0.15">
      <c r="A12" t="s">
        <v>392</v>
      </c>
      <c r="D12" s="8"/>
      <c r="E12" t="s">
        <v>158</v>
      </c>
      <c r="F12">
        <v>2.3439999999999999</v>
      </c>
      <c r="G12">
        <v>2.3559999999999999</v>
      </c>
    </row>
    <row r="13" spans="1:11" x14ac:dyDescent="0.15">
      <c r="A13" t="s">
        <v>393</v>
      </c>
      <c r="D13" s="8"/>
      <c r="E13" t="s">
        <v>158</v>
      </c>
      <c r="F13">
        <v>2.1619999999999999</v>
      </c>
      <c r="G13">
        <v>2.2970000000000002</v>
      </c>
    </row>
    <row r="14" spans="1:11" x14ac:dyDescent="0.15">
      <c r="A14" t="s">
        <v>97</v>
      </c>
      <c r="D14" s="8"/>
      <c r="E14" t="s">
        <v>158</v>
      </c>
      <c r="F14">
        <v>2.141</v>
      </c>
      <c r="G14">
        <v>2.258</v>
      </c>
    </row>
    <row r="15" spans="1:11" x14ac:dyDescent="0.15">
      <c r="A15" t="s">
        <v>390</v>
      </c>
      <c r="D15" s="8"/>
      <c r="E15" t="s">
        <v>158</v>
      </c>
      <c r="F15">
        <v>2.0470000000000002</v>
      </c>
      <c r="G15">
        <v>2.1469999999999998</v>
      </c>
    </row>
    <row r="16" spans="1:11" x14ac:dyDescent="0.15">
      <c r="A16" t="s">
        <v>202</v>
      </c>
      <c r="D16" s="8"/>
      <c r="E16" t="s">
        <v>158</v>
      </c>
      <c r="F16">
        <v>54.01</v>
      </c>
      <c r="G16">
        <v>55.92</v>
      </c>
    </row>
    <row r="17" spans="1:11" x14ac:dyDescent="0.1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</row>
    <row r="18" spans="1:11" x14ac:dyDescent="0.15">
      <c r="A18" s="2" t="s">
        <v>171</v>
      </c>
      <c r="D18" s="8"/>
      <c r="E18" s="10" t="s">
        <v>169</v>
      </c>
      <c r="F18" s="10" t="s">
        <v>124</v>
      </c>
      <c r="G18" s="10" t="s">
        <v>159</v>
      </c>
    </row>
    <row r="19" spans="1:11" x14ac:dyDescent="0.15">
      <c r="A19" t="s">
        <v>144</v>
      </c>
      <c r="D19" s="8"/>
      <c r="E19" s="18" t="s">
        <v>158</v>
      </c>
      <c r="F19" s="18" t="s">
        <v>247</v>
      </c>
      <c r="G19" t="s">
        <v>18</v>
      </c>
    </row>
    <row r="20" spans="1:11" x14ac:dyDescent="0.15">
      <c r="A20" t="s">
        <v>174</v>
      </c>
      <c r="D20" s="8"/>
      <c r="E20" s="18" t="s">
        <v>158</v>
      </c>
      <c r="F20" s="18" t="s">
        <v>176</v>
      </c>
      <c r="G20" t="s">
        <v>19</v>
      </c>
    </row>
    <row r="21" spans="1:11" x14ac:dyDescent="0.15">
      <c r="A21" t="s">
        <v>234</v>
      </c>
      <c r="D21" s="8"/>
      <c r="E21" s="18" t="s">
        <v>158</v>
      </c>
      <c r="F21" s="19" t="s">
        <v>247</v>
      </c>
      <c r="G21" t="s">
        <v>20</v>
      </c>
    </row>
    <row r="22" spans="1:11" x14ac:dyDescent="0.15">
      <c r="A22" t="s">
        <v>177</v>
      </c>
      <c r="D22" s="8"/>
      <c r="E22" s="18" t="s">
        <v>158</v>
      </c>
      <c r="F22" s="18" t="s">
        <v>105</v>
      </c>
      <c r="G22" t="s">
        <v>214</v>
      </c>
    </row>
    <row r="23" spans="1:11" x14ac:dyDescent="0.15">
      <c r="A23" t="s">
        <v>379</v>
      </c>
      <c r="D23" s="8"/>
      <c r="E23" s="18" t="s">
        <v>158</v>
      </c>
      <c r="F23" s="19">
        <v>12</v>
      </c>
      <c r="G23" s="21">
        <v>13.95</v>
      </c>
    </row>
    <row r="24" spans="1:11" x14ac:dyDescent="0.15">
      <c r="A24" t="s">
        <v>328</v>
      </c>
      <c r="D24" s="8"/>
      <c r="E24" s="18" t="s">
        <v>158</v>
      </c>
      <c r="F24" t="s">
        <v>214</v>
      </c>
      <c r="G24" t="s">
        <v>21</v>
      </c>
    </row>
    <row r="25" spans="1:11" x14ac:dyDescent="0.15">
      <c r="A25" s="118"/>
      <c r="B25" s="118"/>
      <c r="C25" s="118"/>
      <c r="D25" s="118"/>
      <c r="E25" s="118"/>
      <c r="F25" s="118"/>
      <c r="G25" s="118"/>
      <c r="H25" s="118"/>
      <c r="I25" s="118"/>
      <c r="J25" s="118"/>
      <c r="K25" s="118"/>
    </row>
  </sheetData>
  <sheetProtection algorithmName="SHA-512" hashValue="l961uizPaMgFQCmwBCt0Z5Zfvtaju1Cfql4TEDAPcZglgfS3oL+CrDBiQ/Hst3yU3U1N5a8UYMr07Fy6CAJedA==" saltValue="/ZC8Hs+GCsBwv2G6VtgzUw==" spinCount="100000" sheet="1" objects="1" scenarios="1"/>
  <phoneticPr fontId="11" type="noConversion"/>
  <pageMargins left="0.75" right="0.75" top="1" bottom="1" header="0.5" footer="0.5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K77"/>
  <sheetViews>
    <sheetView workbookViewId="0">
      <selection activeCell="K21" sqref="K21"/>
    </sheetView>
  </sheetViews>
  <sheetFormatPr baseColWidth="10" defaultRowHeight="13" x14ac:dyDescent="0.15"/>
  <cols>
    <col min="1" max="1" width="11.5" customWidth="1"/>
    <col min="2" max="2" width="8.1640625" customWidth="1"/>
    <col min="3" max="3" width="9.5" customWidth="1"/>
    <col min="4" max="4" width="1.83203125" customWidth="1"/>
    <col min="5" max="11" width="10" customWidth="1"/>
  </cols>
  <sheetData>
    <row r="1" spans="1:11" x14ac:dyDescent="0.15">
      <c r="A1" s="1" t="s">
        <v>39</v>
      </c>
    </row>
    <row r="2" spans="1:11" x14ac:dyDescent="0.15">
      <c r="A2" s="119"/>
      <c r="B2" s="118"/>
      <c r="C2" s="118"/>
      <c r="D2" s="118"/>
      <c r="E2" s="118"/>
      <c r="F2" s="118"/>
      <c r="G2" s="118"/>
      <c r="H2" s="118"/>
      <c r="I2" s="118"/>
      <c r="J2" s="118"/>
      <c r="K2" s="118"/>
    </row>
    <row r="3" spans="1:11" x14ac:dyDescent="0.15">
      <c r="A3" s="5" t="s">
        <v>7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A4" s="9" t="s">
        <v>298</v>
      </c>
      <c r="B4" s="1"/>
      <c r="D4" s="8"/>
      <c r="E4" s="9" t="s">
        <v>40</v>
      </c>
    </row>
    <row r="5" spans="1:11" x14ac:dyDescent="0.15">
      <c r="A5" s="9"/>
      <c r="B5" s="1"/>
      <c r="D5" s="8"/>
    </row>
    <row r="6" spans="1:11" x14ac:dyDescent="0.15">
      <c r="A6" s="2" t="s">
        <v>114</v>
      </c>
      <c r="D6" s="8"/>
      <c r="E6" s="13" t="s">
        <v>169</v>
      </c>
      <c r="F6" s="10" t="s">
        <v>124</v>
      </c>
    </row>
    <row r="7" spans="1:11" x14ac:dyDescent="0.15">
      <c r="A7" s="15" t="s">
        <v>65</v>
      </c>
      <c r="D7" s="8"/>
      <c r="E7" s="16">
        <v>2</v>
      </c>
      <c r="F7" s="16">
        <v>2</v>
      </c>
    </row>
    <row r="8" spans="1:11" x14ac:dyDescent="0.15">
      <c r="A8" s="15" t="s">
        <v>66</v>
      </c>
      <c r="D8" s="8"/>
      <c r="E8" s="16">
        <v>4</v>
      </c>
      <c r="F8" s="16">
        <v>4</v>
      </c>
    </row>
    <row r="9" spans="1:11" x14ac:dyDescent="0.15">
      <c r="A9" t="s">
        <v>206</v>
      </c>
      <c r="D9" s="8"/>
      <c r="E9">
        <v>1650</v>
      </c>
      <c r="F9">
        <v>6000</v>
      </c>
    </row>
    <row r="10" spans="1:11" x14ac:dyDescent="0.15">
      <c r="A10" t="s">
        <v>92</v>
      </c>
      <c r="D10" s="8"/>
      <c r="E10">
        <v>2960</v>
      </c>
      <c r="F10">
        <v>12000</v>
      </c>
    </row>
    <row r="11" spans="1:11" x14ac:dyDescent="0.15">
      <c r="A11" s="11" t="s">
        <v>94</v>
      </c>
      <c r="B11" s="11"/>
      <c r="C11" s="11"/>
      <c r="D11" s="12"/>
      <c r="E11" s="11">
        <v>0</v>
      </c>
      <c r="F11" s="11">
        <v>85000</v>
      </c>
    </row>
    <row r="12" spans="1:11" x14ac:dyDescent="0.15">
      <c r="A12" t="s">
        <v>254</v>
      </c>
      <c r="D12" s="8"/>
      <c r="E12">
        <v>1.93</v>
      </c>
      <c r="F12">
        <v>2.1480000000000001</v>
      </c>
    </row>
    <row r="13" spans="1:11" x14ac:dyDescent="0.15">
      <c r="A13" t="s">
        <v>345</v>
      </c>
      <c r="D13" s="8"/>
      <c r="E13">
        <v>1.76</v>
      </c>
      <c r="F13">
        <v>1.84</v>
      </c>
    </row>
    <row r="14" spans="1:11" x14ac:dyDescent="0.15">
      <c r="A14" t="s">
        <v>346</v>
      </c>
      <c r="D14" s="8"/>
      <c r="E14">
        <v>0</v>
      </c>
      <c r="F14">
        <v>1.766</v>
      </c>
    </row>
    <row r="15" spans="1:11" x14ac:dyDescent="0.15">
      <c r="A15" t="s">
        <v>236</v>
      </c>
      <c r="D15" s="8"/>
      <c r="E15">
        <v>1.63</v>
      </c>
      <c r="F15">
        <v>1.7166999999999999</v>
      </c>
    </row>
    <row r="16" spans="1:11" x14ac:dyDescent="0.15">
      <c r="A16" t="s">
        <v>155</v>
      </c>
      <c r="D16" s="8"/>
      <c r="E16">
        <v>1.93</v>
      </c>
      <c r="F16">
        <v>1.9138999999999999</v>
      </c>
    </row>
    <row r="17" spans="1:6" x14ac:dyDescent="0.15">
      <c r="A17" t="s">
        <v>112</v>
      </c>
      <c r="D17" s="8"/>
      <c r="E17">
        <v>1.76</v>
      </c>
      <c r="F17">
        <v>1.7166999999999999</v>
      </c>
    </row>
    <row r="18" spans="1:6" x14ac:dyDescent="0.15">
      <c r="A18" t="s">
        <v>37</v>
      </c>
      <c r="D18" s="8"/>
      <c r="E18">
        <v>0</v>
      </c>
      <c r="F18">
        <v>1.7043999999999999</v>
      </c>
    </row>
    <row r="19" spans="1:6" x14ac:dyDescent="0.15">
      <c r="A19" t="s">
        <v>55</v>
      </c>
      <c r="D19" s="8"/>
      <c r="E19">
        <v>1.63</v>
      </c>
      <c r="F19">
        <v>1.6551</v>
      </c>
    </row>
    <row r="20" spans="1:6" x14ac:dyDescent="0.15">
      <c r="A20" t="s">
        <v>202</v>
      </c>
      <c r="D20" s="8"/>
      <c r="E20">
        <v>55</v>
      </c>
      <c r="F20">
        <v>73.977000000000004</v>
      </c>
    </row>
    <row r="21" spans="1:6" x14ac:dyDescent="0.15">
      <c r="D21" s="8"/>
    </row>
    <row r="22" spans="1:6" x14ac:dyDescent="0.15">
      <c r="A22" s="9" t="s">
        <v>299</v>
      </c>
      <c r="D22" s="8"/>
    </row>
    <row r="23" spans="1:6" x14ac:dyDescent="0.15">
      <c r="D23" s="8"/>
    </row>
    <row r="24" spans="1:6" x14ac:dyDescent="0.15">
      <c r="A24" s="2" t="s">
        <v>114</v>
      </c>
      <c r="D24" s="8"/>
      <c r="E24" s="13" t="s">
        <v>169</v>
      </c>
      <c r="F24" s="10" t="s">
        <v>124</v>
      </c>
    </row>
    <row r="25" spans="1:6" x14ac:dyDescent="0.15">
      <c r="A25" s="15" t="s">
        <v>65</v>
      </c>
      <c r="D25" s="8"/>
      <c r="E25" s="16">
        <v>2</v>
      </c>
      <c r="F25" s="16">
        <v>2</v>
      </c>
    </row>
    <row r="26" spans="1:6" x14ac:dyDescent="0.15">
      <c r="A26" s="15" t="s">
        <v>66</v>
      </c>
      <c r="D26" s="8"/>
      <c r="E26" s="16">
        <v>4</v>
      </c>
      <c r="F26" s="16">
        <v>4</v>
      </c>
    </row>
    <row r="27" spans="1:6" x14ac:dyDescent="0.15">
      <c r="A27" t="s">
        <v>206</v>
      </c>
      <c r="D27" s="8"/>
      <c r="E27">
        <v>1650</v>
      </c>
      <c r="F27">
        <v>6000</v>
      </c>
    </row>
    <row r="28" spans="1:6" x14ac:dyDescent="0.15">
      <c r="A28" t="s">
        <v>92</v>
      </c>
      <c r="D28" s="8"/>
      <c r="E28">
        <v>2960</v>
      </c>
      <c r="F28">
        <v>12000</v>
      </c>
    </row>
    <row r="29" spans="1:6" x14ac:dyDescent="0.15">
      <c r="A29" s="11" t="s">
        <v>94</v>
      </c>
      <c r="B29" s="11"/>
      <c r="C29" s="11"/>
      <c r="D29" s="12"/>
      <c r="E29" s="53">
        <v>0</v>
      </c>
      <c r="F29" s="11">
        <v>85000</v>
      </c>
    </row>
    <row r="30" spans="1:6" x14ac:dyDescent="0.15">
      <c r="A30" t="s">
        <v>183</v>
      </c>
      <c r="D30" s="8"/>
      <c r="E30">
        <v>2.93</v>
      </c>
      <c r="F30">
        <v>3.3605</v>
      </c>
    </row>
    <row r="31" spans="1:6" x14ac:dyDescent="0.15">
      <c r="A31" t="s">
        <v>345</v>
      </c>
      <c r="D31" s="8"/>
      <c r="E31">
        <v>2.79</v>
      </c>
      <c r="F31">
        <v>2.5991</v>
      </c>
    </row>
    <row r="32" spans="1:6" x14ac:dyDescent="0.15">
      <c r="A32" t="s">
        <v>346</v>
      </c>
      <c r="D32" s="8"/>
      <c r="E32">
        <v>0</v>
      </c>
      <c r="F32">
        <v>2.3452000000000002</v>
      </c>
    </row>
    <row r="33" spans="1:6" x14ac:dyDescent="0.15">
      <c r="A33" t="s">
        <v>236</v>
      </c>
      <c r="D33" s="8"/>
      <c r="E33">
        <v>2.2000000000000002</v>
      </c>
      <c r="F33">
        <v>2.0912999999999999</v>
      </c>
    </row>
    <row r="34" spans="1:6" x14ac:dyDescent="0.15">
      <c r="A34" t="s">
        <v>155</v>
      </c>
      <c r="D34" s="8"/>
      <c r="E34">
        <v>2.93</v>
      </c>
      <c r="F34">
        <v>2.2970999999999999</v>
      </c>
    </row>
    <row r="35" spans="1:6" x14ac:dyDescent="0.15">
      <c r="A35" t="s">
        <v>112</v>
      </c>
      <c r="D35" s="8"/>
      <c r="E35">
        <v>2.79</v>
      </c>
      <c r="F35">
        <v>2.5356000000000001</v>
      </c>
    </row>
    <row r="36" spans="1:6" x14ac:dyDescent="0.15">
      <c r="A36" t="s">
        <v>37</v>
      </c>
      <c r="D36" s="8"/>
      <c r="E36">
        <v>0</v>
      </c>
      <c r="F36">
        <v>2.2816999999999998</v>
      </c>
    </row>
    <row r="37" spans="1:6" x14ac:dyDescent="0.15">
      <c r="A37" t="s">
        <v>55</v>
      </c>
      <c r="D37" s="8"/>
      <c r="E37">
        <v>2.2000000000000002</v>
      </c>
      <c r="F37">
        <v>2.0278999999999998</v>
      </c>
    </row>
    <row r="38" spans="1:6" x14ac:dyDescent="0.15">
      <c r="A38" t="s">
        <v>202</v>
      </c>
      <c r="D38" s="8"/>
      <c r="E38">
        <v>63</v>
      </c>
      <c r="F38">
        <v>68.573999999999998</v>
      </c>
    </row>
    <row r="39" spans="1:6" x14ac:dyDescent="0.15">
      <c r="D39" s="8"/>
    </row>
    <row r="40" spans="1:6" x14ac:dyDescent="0.15">
      <c r="A40" s="9" t="s">
        <v>83</v>
      </c>
      <c r="D40" s="8"/>
    </row>
    <row r="41" spans="1:6" x14ac:dyDescent="0.15">
      <c r="D41" s="8"/>
    </row>
    <row r="42" spans="1:6" x14ac:dyDescent="0.15">
      <c r="A42" s="2" t="s">
        <v>114</v>
      </c>
      <c r="D42" s="8"/>
      <c r="E42" s="13" t="s">
        <v>169</v>
      </c>
      <c r="F42" s="10" t="s">
        <v>124</v>
      </c>
    </row>
    <row r="43" spans="1:6" x14ac:dyDescent="0.15">
      <c r="A43" t="s">
        <v>242</v>
      </c>
      <c r="D43" s="8"/>
      <c r="E43">
        <v>2.4500000000000002</v>
      </c>
    </row>
    <row r="44" spans="1:6" x14ac:dyDescent="0.15">
      <c r="A44" t="s">
        <v>202</v>
      </c>
      <c r="D44" s="8"/>
      <c r="E44">
        <v>71.5</v>
      </c>
    </row>
    <row r="45" spans="1:6" x14ac:dyDescent="0.15">
      <c r="D45" s="8"/>
    </row>
    <row r="46" spans="1:6" x14ac:dyDescent="0.15">
      <c r="A46" s="9" t="s">
        <v>291</v>
      </c>
      <c r="D46" s="8"/>
    </row>
    <row r="47" spans="1:6" x14ac:dyDescent="0.15">
      <c r="D47" s="8"/>
    </row>
    <row r="48" spans="1:6" x14ac:dyDescent="0.15">
      <c r="A48" s="2" t="s">
        <v>114</v>
      </c>
      <c r="D48" s="8"/>
      <c r="E48" s="13" t="s">
        <v>169</v>
      </c>
      <c r="F48" s="10" t="s">
        <v>124</v>
      </c>
    </row>
    <row r="49" spans="1:6" x14ac:dyDescent="0.15">
      <c r="A49" t="s">
        <v>242</v>
      </c>
      <c r="D49" s="8"/>
      <c r="E49">
        <v>2.4700000000000002</v>
      </c>
    </row>
    <row r="50" spans="1:6" x14ac:dyDescent="0.15">
      <c r="A50" t="s">
        <v>202</v>
      </c>
      <c r="D50" s="8"/>
      <c r="E50">
        <v>76.98</v>
      </c>
    </row>
    <row r="51" spans="1:6" x14ac:dyDescent="0.15">
      <c r="D51" s="8"/>
    </row>
    <row r="52" spans="1:6" x14ac:dyDescent="0.15">
      <c r="A52" s="9" t="s">
        <v>149</v>
      </c>
      <c r="D52" s="8"/>
    </row>
    <row r="53" spans="1:6" x14ac:dyDescent="0.15">
      <c r="D53" s="8"/>
    </row>
    <row r="54" spans="1:6" x14ac:dyDescent="0.15">
      <c r="A54" s="2" t="s">
        <v>114</v>
      </c>
      <c r="D54" s="8"/>
      <c r="E54" s="13" t="s">
        <v>169</v>
      </c>
      <c r="F54" s="10" t="s">
        <v>124</v>
      </c>
    </row>
    <row r="55" spans="1:6" x14ac:dyDescent="0.15">
      <c r="A55" t="s">
        <v>242</v>
      </c>
      <c r="D55" s="8"/>
      <c r="E55">
        <v>2.65</v>
      </c>
    </row>
    <row r="56" spans="1:6" x14ac:dyDescent="0.15">
      <c r="A56" t="s">
        <v>202</v>
      </c>
      <c r="D56" s="8"/>
      <c r="E56">
        <v>76.2</v>
      </c>
    </row>
    <row r="57" spans="1:6" x14ac:dyDescent="0.15">
      <c r="D57" s="8"/>
    </row>
    <row r="58" spans="1:6" x14ac:dyDescent="0.15">
      <c r="A58" s="9" t="s">
        <v>145</v>
      </c>
      <c r="D58" s="8"/>
    </row>
    <row r="59" spans="1:6" x14ac:dyDescent="0.15">
      <c r="D59" s="8"/>
    </row>
    <row r="60" spans="1:6" x14ac:dyDescent="0.15">
      <c r="A60" s="2" t="s">
        <v>114</v>
      </c>
      <c r="D60" s="8"/>
      <c r="E60" s="13" t="s">
        <v>169</v>
      </c>
      <c r="F60" s="10" t="s">
        <v>124</v>
      </c>
    </row>
    <row r="61" spans="1:6" x14ac:dyDescent="0.15">
      <c r="A61" t="s">
        <v>242</v>
      </c>
      <c r="D61" s="8"/>
      <c r="E61">
        <v>2.14</v>
      </c>
    </row>
    <row r="62" spans="1:6" x14ac:dyDescent="0.15">
      <c r="A62" t="s">
        <v>202</v>
      </c>
      <c r="D62" s="8"/>
      <c r="E62">
        <v>80.260000000000005</v>
      </c>
    </row>
    <row r="63" spans="1:6" x14ac:dyDescent="0.15">
      <c r="D63" s="8"/>
    </row>
    <row r="64" spans="1:6" x14ac:dyDescent="0.15">
      <c r="A64" s="9" t="s">
        <v>146</v>
      </c>
      <c r="D64" s="8"/>
    </row>
    <row r="65" spans="1:11" x14ac:dyDescent="0.15">
      <c r="D65" s="8"/>
    </row>
    <row r="66" spans="1:11" x14ac:dyDescent="0.15">
      <c r="A66" s="2" t="s">
        <v>114</v>
      </c>
      <c r="D66" s="8"/>
      <c r="E66" s="13" t="s">
        <v>169</v>
      </c>
      <c r="F66" s="10" t="s">
        <v>124</v>
      </c>
    </row>
    <row r="67" spans="1:11" x14ac:dyDescent="0.15">
      <c r="A67" t="s">
        <v>242</v>
      </c>
      <c r="D67" s="8"/>
      <c r="E67">
        <v>3.8</v>
      </c>
    </row>
    <row r="68" spans="1:11" x14ac:dyDescent="0.15">
      <c r="A68" t="s">
        <v>202</v>
      </c>
      <c r="D68" s="8"/>
      <c r="E68">
        <v>66.37</v>
      </c>
    </row>
    <row r="69" spans="1:11" x14ac:dyDescent="0.1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</row>
    <row r="70" spans="1:11" x14ac:dyDescent="0.15">
      <c r="A70" s="2" t="s">
        <v>171</v>
      </c>
      <c r="D70" s="8"/>
      <c r="E70" s="13" t="s">
        <v>169</v>
      </c>
      <c r="F70" s="10" t="s">
        <v>124</v>
      </c>
    </row>
    <row r="71" spans="1:11" x14ac:dyDescent="0.15">
      <c r="A71" t="s">
        <v>144</v>
      </c>
      <c r="D71" s="8"/>
      <c r="E71" s="18" t="s">
        <v>50</v>
      </c>
      <c r="F71" s="18" t="s">
        <v>247</v>
      </c>
    </row>
    <row r="72" spans="1:11" x14ac:dyDescent="0.15">
      <c r="A72" t="s">
        <v>174</v>
      </c>
      <c r="D72" s="8"/>
      <c r="E72" s="18" t="s">
        <v>176</v>
      </c>
      <c r="F72" s="18" t="s">
        <v>176</v>
      </c>
    </row>
    <row r="73" spans="1:11" x14ac:dyDescent="0.15">
      <c r="A73" t="s">
        <v>234</v>
      </c>
      <c r="D73" s="8"/>
      <c r="E73" s="19" t="s">
        <v>50</v>
      </c>
      <c r="F73" s="19" t="s">
        <v>247</v>
      </c>
    </row>
    <row r="74" spans="1:11" x14ac:dyDescent="0.15">
      <c r="A74" t="s">
        <v>177</v>
      </c>
      <c r="D74" s="8"/>
      <c r="E74" s="18" t="s">
        <v>17</v>
      </c>
      <c r="F74" s="18" t="s">
        <v>181</v>
      </c>
    </row>
    <row r="75" spans="1:11" x14ac:dyDescent="0.15">
      <c r="A75" t="s">
        <v>379</v>
      </c>
      <c r="D75" s="8"/>
      <c r="E75" s="19">
        <v>12</v>
      </c>
      <c r="F75" s="19">
        <v>12</v>
      </c>
    </row>
    <row r="76" spans="1:11" x14ac:dyDescent="0.15">
      <c r="A76" t="s">
        <v>328</v>
      </c>
      <c r="D76" s="8"/>
      <c r="E76" s="19" t="s">
        <v>182</v>
      </c>
      <c r="F76" s="19" t="s">
        <v>182</v>
      </c>
    </row>
    <row r="77" spans="1:11" x14ac:dyDescent="0.15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</row>
  </sheetData>
  <sheetProtection algorithmName="SHA-512" hashValue="x1gMpLgmfsXafdstodhHeh+/euL6b2EmiY8ry8CWm+5i841MguhAJZNnIkD0s+a+VfY71DxuJf8LSzYfIyqF0w==" saltValue="D3ADyIsXcHJ+t6Q1ZOI1OA==" spinCount="100000" sheet="1" objects="1" scenarios="1"/>
  <phoneticPr fontId="11" type="noConversion"/>
  <pageMargins left="0.75" right="0.75" top="1" bottom="1" header="0.5" footer="0.5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I25"/>
  <sheetViews>
    <sheetView workbookViewId="0">
      <selection sqref="A1:I25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0" width="10" customWidth="1"/>
  </cols>
  <sheetData>
    <row r="1" spans="1:9" x14ac:dyDescent="0.15">
      <c r="A1" s="1" t="s">
        <v>36</v>
      </c>
    </row>
    <row r="2" spans="1:9" x14ac:dyDescent="0.15">
      <c r="A2" s="111"/>
      <c r="B2" s="112"/>
      <c r="C2" s="112"/>
      <c r="D2" s="112"/>
      <c r="E2" s="112"/>
      <c r="F2" s="112"/>
      <c r="G2" s="112"/>
      <c r="H2" s="112"/>
      <c r="I2" s="112"/>
    </row>
    <row r="3" spans="1:9" x14ac:dyDescent="0.15">
      <c r="A3" s="5" t="s">
        <v>52</v>
      </c>
      <c r="B3" s="6"/>
      <c r="C3" s="6"/>
      <c r="D3" s="7"/>
      <c r="E3" s="6"/>
      <c r="F3" s="6"/>
      <c r="G3" s="6"/>
      <c r="H3" s="6"/>
      <c r="I3" s="6"/>
    </row>
    <row r="4" spans="1:9" x14ac:dyDescent="0.15">
      <c r="D4" s="8"/>
      <c r="E4" s="9" t="s">
        <v>300</v>
      </c>
    </row>
    <row r="5" spans="1:9" x14ac:dyDescent="0.15">
      <c r="D5" s="8"/>
    </row>
    <row r="6" spans="1:9" x14ac:dyDescent="0.15">
      <c r="A6" s="2" t="s">
        <v>114</v>
      </c>
      <c r="D6" s="8"/>
      <c r="E6" s="13" t="s">
        <v>204</v>
      </c>
      <c r="F6" s="10" t="s">
        <v>169</v>
      </c>
      <c r="G6" s="10" t="s">
        <v>124</v>
      </c>
      <c r="H6" s="10" t="s">
        <v>307</v>
      </c>
    </row>
    <row r="7" spans="1:9" x14ac:dyDescent="0.15">
      <c r="A7" t="s">
        <v>187</v>
      </c>
      <c r="D7" s="8"/>
      <c r="E7">
        <v>2500</v>
      </c>
      <c r="F7">
        <v>2500</v>
      </c>
      <c r="G7">
        <v>2500</v>
      </c>
      <c r="H7">
        <v>2500</v>
      </c>
    </row>
    <row r="8" spans="1:9" x14ac:dyDescent="0.15">
      <c r="A8" t="s">
        <v>92</v>
      </c>
      <c r="D8" s="8"/>
      <c r="E8">
        <v>5500</v>
      </c>
      <c r="F8">
        <v>5500</v>
      </c>
      <c r="G8">
        <v>5500</v>
      </c>
      <c r="H8">
        <v>5500</v>
      </c>
    </row>
    <row r="9" spans="1:9" x14ac:dyDescent="0.15">
      <c r="A9" t="s">
        <v>164</v>
      </c>
      <c r="D9" s="8"/>
      <c r="E9">
        <v>17000</v>
      </c>
      <c r="F9">
        <v>17000</v>
      </c>
      <c r="G9">
        <v>17000</v>
      </c>
      <c r="H9">
        <v>17000</v>
      </c>
    </row>
    <row r="10" spans="1:9" x14ac:dyDescent="0.15">
      <c r="A10" s="11" t="s">
        <v>395</v>
      </c>
      <c r="B10" s="11"/>
      <c r="C10" s="11"/>
      <c r="D10" s="12"/>
      <c r="E10" s="11">
        <v>167000</v>
      </c>
      <c r="F10" s="11">
        <v>167000</v>
      </c>
      <c r="G10" s="11">
        <v>167000</v>
      </c>
      <c r="H10" s="11">
        <v>167000</v>
      </c>
    </row>
    <row r="11" spans="1:9" x14ac:dyDescent="0.15">
      <c r="A11" t="s">
        <v>391</v>
      </c>
      <c r="D11" s="8"/>
      <c r="E11">
        <v>4.2988</v>
      </c>
      <c r="F11">
        <v>4.2988</v>
      </c>
      <c r="G11">
        <v>4.5070300000000003</v>
      </c>
      <c r="H11">
        <v>3.6120000000000001</v>
      </c>
    </row>
    <row r="12" spans="1:9" x14ac:dyDescent="0.15">
      <c r="A12" t="s">
        <v>392</v>
      </c>
      <c r="D12" s="8"/>
      <c r="E12">
        <v>2.5487000000000002</v>
      </c>
      <c r="F12">
        <v>2.5487000000000002</v>
      </c>
      <c r="G12">
        <v>2.71238</v>
      </c>
      <c r="H12">
        <v>2.1154099999999998</v>
      </c>
    </row>
    <row r="13" spans="1:9" x14ac:dyDescent="0.15">
      <c r="A13" t="s">
        <v>393</v>
      </c>
      <c r="D13" s="8"/>
      <c r="E13">
        <v>2.5047000000000001</v>
      </c>
      <c r="F13">
        <v>2.5047000000000001</v>
      </c>
      <c r="G13">
        <v>2.6995100000000001</v>
      </c>
      <c r="H13">
        <v>2.0857100000000002</v>
      </c>
    </row>
    <row r="14" spans="1:9" x14ac:dyDescent="0.15">
      <c r="A14" t="s">
        <v>97</v>
      </c>
      <c r="D14" s="8"/>
      <c r="E14">
        <v>2.4882</v>
      </c>
      <c r="F14">
        <v>2.4882</v>
      </c>
      <c r="G14">
        <v>2.6942300000000001</v>
      </c>
      <c r="H14">
        <v>2.06921</v>
      </c>
    </row>
    <row r="15" spans="1:9" x14ac:dyDescent="0.15">
      <c r="A15" t="s">
        <v>390</v>
      </c>
      <c r="D15" s="8"/>
      <c r="E15">
        <v>2.3759999999999999</v>
      </c>
      <c r="F15">
        <v>2.3759999999999999</v>
      </c>
      <c r="G15">
        <v>2.4472800000000001</v>
      </c>
      <c r="H15">
        <v>1.96262</v>
      </c>
    </row>
    <row r="16" spans="1:9" x14ac:dyDescent="0.15">
      <c r="A16" t="s">
        <v>202</v>
      </c>
      <c r="D16" s="8"/>
      <c r="E16">
        <v>56.76</v>
      </c>
      <c r="F16">
        <v>56.76</v>
      </c>
      <c r="G16">
        <v>72.489999999999995</v>
      </c>
      <c r="H16">
        <v>51.798999999999999</v>
      </c>
    </row>
    <row r="17" spans="1:9" x14ac:dyDescent="0.15">
      <c r="A17" s="8"/>
      <c r="B17" s="8"/>
      <c r="C17" s="8"/>
      <c r="D17" s="8"/>
      <c r="E17" s="8"/>
      <c r="F17" s="8"/>
      <c r="G17" s="8"/>
      <c r="H17" s="8"/>
    </row>
    <row r="18" spans="1:9" x14ac:dyDescent="0.15">
      <c r="A18" s="2" t="s">
        <v>171</v>
      </c>
      <c r="D18" s="8"/>
      <c r="E18" s="13" t="s">
        <v>204</v>
      </c>
      <c r="F18" s="10" t="s">
        <v>169</v>
      </c>
      <c r="G18" s="10" t="s">
        <v>124</v>
      </c>
      <c r="H18" s="10" t="s">
        <v>307</v>
      </c>
    </row>
    <row r="19" spans="1:9" x14ac:dyDescent="0.15">
      <c r="A19" t="s">
        <v>144</v>
      </c>
      <c r="D19" s="8"/>
      <c r="E19" s="17" t="s">
        <v>84</v>
      </c>
      <c r="F19" s="18" t="s">
        <v>57</v>
      </c>
      <c r="G19" s="18" t="s">
        <v>85</v>
      </c>
      <c r="H19" s="18" t="s">
        <v>272</v>
      </c>
    </row>
    <row r="20" spans="1:9" x14ac:dyDescent="0.15">
      <c r="A20" t="s">
        <v>174</v>
      </c>
      <c r="D20" s="8"/>
      <c r="E20" s="18" t="s">
        <v>126</v>
      </c>
      <c r="F20" s="18" t="s">
        <v>176</v>
      </c>
      <c r="G20" s="18" t="s">
        <v>190</v>
      </c>
      <c r="H20" s="18" t="s">
        <v>126</v>
      </c>
    </row>
    <row r="21" spans="1:9" x14ac:dyDescent="0.15">
      <c r="A21" t="s">
        <v>234</v>
      </c>
      <c r="D21" s="8"/>
      <c r="E21" s="18" t="s">
        <v>273</v>
      </c>
      <c r="F21" s="19" t="s">
        <v>58</v>
      </c>
      <c r="G21" s="18" t="s">
        <v>191</v>
      </c>
      <c r="H21" s="114">
        <v>75</v>
      </c>
    </row>
    <row r="22" spans="1:9" x14ac:dyDescent="0.15">
      <c r="A22" t="s">
        <v>177</v>
      </c>
      <c r="D22" s="8"/>
      <c r="E22" s="18" t="s">
        <v>186</v>
      </c>
      <c r="F22" s="18" t="s">
        <v>186</v>
      </c>
      <c r="G22" s="18" t="s">
        <v>86</v>
      </c>
      <c r="H22" t="s">
        <v>296</v>
      </c>
    </row>
    <row r="23" spans="1:9" x14ac:dyDescent="0.15">
      <c r="A23" t="s">
        <v>379</v>
      </c>
      <c r="D23" s="8"/>
      <c r="E23" s="20">
        <v>11.93</v>
      </c>
      <c r="F23" s="19">
        <v>12</v>
      </c>
      <c r="G23" s="19" t="s">
        <v>272</v>
      </c>
      <c r="H23" s="19" t="s">
        <v>272</v>
      </c>
    </row>
    <row r="24" spans="1:9" x14ac:dyDescent="0.15">
      <c r="A24" t="s">
        <v>328</v>
      </c>
      <c r="D24" s="8"/>
      <c r="E24" s="19" t="s">
        <v>325</v>
      </c>
      <c r="F24" s="19" t="s">
        <v>325</v>
      </c>
      <c r="G24" t="s">
        <v>272</v>
      </c>
      <c r="H24" s="18" t="s">
        <v>272</v>
      </c>
    </row>
    <row r="25" spans="1:9" x14ac:dyDescent="0.15">
      <c r="A25" s="112"/>
      <c r="B25" s="112"/>
      <c r="C25" s="112"/>
      <c r="D25" s="112"/>
      <c r="E25" s="112"/>
      <c r="F25" s="112"/>
      <c r="G25" s="112"/>
      <c r="H25" s="112"/>
      <c r="I25" s="112"/>
    </row>
  </sheetData>
  <sheetProtection algorithmName="SHA-512" hashValue="F8YNBTRg06N590da1hb94g0EDJvB0wZyILSq8bUBlUA7gpr+NEmD8eEfzJqcGbCwU2klGByO0jJARvvhV3EskA==" saltValue="6e+lOry3LeyKV05448GxDQ==" spinCount="100000" sheet="1" objects="1" scenarios="1"/>
  <phoneticPr fontId="11" type="noConversion"/>
  <pageMargins left="0.75" right="0.75" top="1" bottom="1" header="0.5" footer="0.5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K25"/>
  <sheetViews>
    <sheetView workbookViewId="0">
      <selection activeCell="J11" sqref="J11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36</v>
      </c>
    </row>
    <row r="2" spans="1:11" x14ac:dyDescent="0.15">
      <c r="A2" s="111"/>
      <c r="B2" s="112"/>
      <c r="C2" s="112"/>
      <c r="D2" s="112"/>
      <c r="E2" s="112"/>
      <c r="F2" s="112"/>
      <c r="G2" s="112"/>
      <c r="H2" s="112"/>
      <c r="I2" s="112"/>
      <c r="J2" s="112"/>
      <c r="K2" s="112"/>
    </row>
    <row r="3" spans="1:11" x14ac:dyDescent="0.15">
      <c r="A3" s="5" t="s">
        <v>293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A4" s="9" t="s">
        <v>108</v>
      </c>
      <c r="B4" s="1"/>
      <c r="D4" s="8"/>
      <c r="E4" s="9" t="s">
        <v>185</v>
      </c>
    </row>
    <row r="5" spans="1:11" x14ac:dyDescent="0.15">
      <c r="A5" s="9" t="s">
        <v>294</v>
      </c>
      <c r="B5" s="1"/>
      <c r="D5" s="8"/>
    </row>
    <row r="6" spans="1:11" x14ac:dyDescent="0.15">
      <c r="A6" s="2" t="s">
        <v>114</v>
      </c>
      <c r="D6" s="8"/>
      <c r="E6" s="10" t="s">
        <v>169</v>
      </c>
      <c r="F6" s="10" t="s">
        <v>124</v>
      </c>
      <c r="G6" s="10" t="s">
        <v>159</v>
      </c>
    </row>
    <row r="7" spans="1:11" x14ac:dyDescent="0.15">
      <c r="A7" t="s">
        <v>206</v>
      </c>
      <c r="D7" s="8"/>
      <c r="E7" t="s">
        <v>158</v>
      </c>
      <c r="F7">
        <v>2500</v>
      </c>
      <c r="G7">
        <v>2500</v>
      </c>
    </row>
    <row r="8" spans="1:11" x14ac:dyDescent="0.15">
      <c r="A8" t="s">
        <v>201</v>
      </c>
      <c r="D8" s="8"/>
      <c r="E8" t="s">
        <v>158</v>
      </c>
      <c r="F8">
        <v>5500</v>
      </c>
      <c r="G8">
        <v>5500</v>
      </c>
    </row>
    <row r="9" spans="1:11" x14ac:dyDescent="0.15">
      <c r="A9" t="s">
        <v>164</v>
      </c>
      <c r="D9" s="8"/>
      <c r="E9" t="s">
        <v>158</v>
      </c>
      <c r="F9">
        <v>17000</v>
      </c>
      <c r="G9">
        <v>17000</v>
      </c>
    </row>
    <row r="10" spans="1:11" x14ac:dyDescent="0.15">
      <c r="A10" s="11" t="s">
        <v>395</v>
      </c>
      <c r="B10" s="11"/>
      <c r="C10" s="11"/>
      <c r="D10" s="12"/>
      <c r="E10" s="11" t="s">
        <v>158</v>
      </c>
      <c r="F10" s="11">
        <v>167000</v>
      </c>
      <c r="G10" s="11">
        <v>167000</v>
      </c>
    </row>
    <row r="11" spans="1:11" x14ac:dyDescent="0.15">
      <c r="A11" t="s">
        <v>391</v>
      </c>
      <c r="D11" s="8"/>
      <c r="E11" t="s">
        <v>158</v>
      </c>
      <c r="F11">
        <v>4.5070300000000003</v>
      </c>
      <c r="G11">
        <v>3.8643000000000001</v>
      </c>
    </row>
    <row r="12" spans="1:11" x14ac:dyDescent="0.15">
      <c r="A12" t="s">
        <v>392</v>
      </c>
      <c r="D12" s="8"/>
      <c r="E12" t="s">
        <v>158</v>
      </c>
      <c r="F12">
        <v>2.71238</v>
      </c>
      <c r="G12">
        <v>3.0569000000000002</v>
      </c>
    </row>
    <row r="13" spans="1:11" x14ac:dyDescent="0.15">
      <c r="A13" t="s">
        <v>393</v>
      </c>
      <c r="D13" s="8"/>
      <c r="E13" t="s">
        <v>158</v>
      </c>
      <c r="F13">
        <v>2.6995100000000001</v>
      </c>
      <c r="G13">
        <v>2.6036999999999999</v>
      </c>
    </row>
    <row r="14" spans="1:11" x14ac:dyDescent="0.15">
      <c r="A14" t="s">
        <v>97</v>
      </c>
      <c r="D14" s="8"/>
      <c r="E14" t="s">
        <v>158</v>
      </c>
      <c r="F14">
        <v>2.6942300000000001</v>
      </c>
      <c r="G14">
        <v>2.5695999999999999</v>
      </c>
    </row>
    <row r="15" spans="1:11" x14ac:dyDescent="0.15">
      <c r="A15" t="s">
        <v>390</v>
      </c>
      <c r="D15" s="8"/>
      <c r="E15" t="s">
        <v>158</v>
      </c>
      <c r="F15">
        <v>1.4472799999999999</v>
      </c>
      <c r="G15">
        <v>2.5508999999999999</v>
      </c>
    </row>
    <row r="16" spans="1:11" x14ac:dyDescent="0.15">
      <c r="A16" t="s">
        <v>202</v>
      </c>
      <c r="D16" s="8"/>
      <c r="E16" t="s">
        <v>158</v>
      </c>
      <c r="F16">
        <v>72.489999999999995</v>
      </c>
      <c r="G16">
        <v>58.234000000000002</v>
      </c>
    </row>
    <row r="17" spans="1:11" x14ac:dyDescent="0.1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</row>
    <row r="18" spans="1:11" x14ac:dyDescent="0.15">
      <c r="A18" s="2" t="s">
        <v>171</v>
      </c>
      <c r="D18" s="8"/>
      <c r="E18" s="10" t="s">
        <v>169</v>
      </c>
      <c r="F18" s="10" t="s">
        <v>124</v>
      </c>
      <c r="G18" s="10" t="s">
        <v>159</v>
      </c>
    </row>
    <row r="19" spans="1:11" x14ac:dyDescent="0.15">
      <c r="A19" t="s">
        <v>144</v>
      </c>
      <c r="D19" s="8"/>
      <c r="E19" s="18" t="s">
        <v>158</v>
      </c>
      <c r="F19" t="s">
        <v>85</v>
      </c>
      <c r="G19" t="s">
        <v>78</v>
      </c>
    </row>
    <row r="20" spans="1:11" x14ac:dyDescent="0.15">
      <c r="A20" t="s">
        <v>174</v>
      </c>
      <c r="D20" s="8"/>
      <c r="E20" s="18" t="s">
        <v>158</v>
      </c>
      <c r="F20" t="s">
        <v>190</v>
      </c>
      <c r="G20" t="s">
        <v>60</v>
      </c>
    </row>
    <row r="21" spans="1:11" x14ac:dyDescent="0.15">
      <c r="A21" t="s">
        <v>234</v>
      </c>
      <c r="D21" s="8"/>
      <c r="E21" s="18" t="s">
        <v>158</v>
      </c>
      <c r="F21" t="s">
        <v>191</v>
      </c>
      <c r="G21" t="s">
        <v>80</v>
      </c>
    </row>
    <row r="22" spans="1:11" x14ac:dyDescent="0.15">
      <c r="A22" t="s">
        <v>177</v>
      </c>
      <c r="D22" s="8"/>
      <c r="E22" s="18" t="s">
        <v>158</v>
      </c>
      <c r="F22" t="s">
        <v>87</v>
      </c>
      <c r="G22" t="s">
        <v>79</v>
      </c>
    </row>
    <row r="23" spans="1:11" x14ac:dyDescent="0.15">
      <c r="A23" t="s">
        <v>379</v>
      </c>
      <c r="D23" s="8"/>
      <c r="E23" s="18" t="s">
        <v>158</v>
      </c>
      <c r="F23" t="s">
        <v>272</v>
      </c>
      <c r="G23" s="21">
        <v>13.95</v>
      </c>
    </row>
    <row r="24" spans="1:11" x14ac:dyDescent="0.15">
      <c r="A24" t="s">
        <v>328</v>
      </c>
      <c r="D24" s="8"/>
      <c r="E24" s="18" t="s">
        <v>158</v>
      </c>
      <c r="F24" t="s">
        <v>272</v>
      </c>
      <c r="G24" t="s">
        <v>77</v>
      </c>
    </row>
    <row r="25" spans="1:11" x14ac:dyDescent="0.15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</row>
  </sheetData>
  <sheetProtection algorithmName="SHA-512" hashValue="Fqt9aLI807LscYHlrHVRcFr/4PKqCxpia4HxbL24QOq2ztNYRMEkl0j5UEKvTA1YYFsmddQ+rpOv3pd50YGjPw==" saltValue="A+KHaltukbfae4Bt+fyEew==" spinCount="100000" sheet="1" objects="1" scenarios="1"/>
  <phoneticPr fontId="11" type="noConversion"/>
  <pageMargins left="0.75" right="0.75" top="1" bottom="1" header="0.5" footer="0.5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K77"/>
  <sheetViews>
    <sheetView workbookViewId="0">
      <selection activeCell="J29" sqref="J29"/>
    </sheetView>
  </sheetViews>
  <sheetFormatPr baseColWidth="10" defaultRowHeight="13" x14ac:dyDescent="0.15"/>
  <cols>
    <col min="1" max="1" width="11.5" customWidth="1"/>
    <col min="2" max="2" width="8.1640625" customWidth="1"/>
    <col min="3" max="3" width="9.5" customWidth="1"/>
    <col min="4" max="4" width="1.83203125" customWidth="1"/>
    <col min="5" max="11" width="10" customWidth="1"/>
  </cols>
  <sheetData>
    <row r="1" spans="1:11" x14ac:dyDescent="0.15">
      <c r="A1" s="1" t="s">
        <v>36</v>
      </c>
    </row>
    <row r="2" spans="1:11" x14ac:dyDescent="0.15">
      <c r="A2" s="111"/>
      <c r="B2" s="112"/>
      <c r="C2" s="112"/>
      <c r="D2" s="112"/>
      <c r="E2" s="112"/>
      <c r="F2" s="112"/>
      <c r="G2" s="112"/>
      <c r="H2" s="112"/>
      <c r="I2" s="112"/>
      <c r="J2" s="112"/>
      <c r="K2" s="112"/>
    </row>
    <row r="3" spans="1:11" x14ac:dyDescent="0.15">
      <c r="A3" s="5" t="s">
        <v>7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A4" s="9" t="s">
        <v>298</v>
      </c>
      <c r="B4" s="1"/>
      <c r="D4" s="8"/>
      <c r="E4" s="9" t="s">
        <v>185</v>
      </c>
    </row>
    <row r="5" spans="1:11" x14ac:dyDescent="0.15">
      <c r="A5" s="9"/>
      <c r="B5" s="1"/>
      <c r="D5" s="8"/>
    </row>
    <row r="6" spans="1:11" x14ac:dyDescent="0.15">
      <c r="A6" s="2" t="s">
        <v>114</v>
      </c>
      <c r="D6" s="8"/>
      <c r="E6" s="10" t="s">
        <v>169</v>
      </c>
      <c r="F6" s="10" t="s">
        <v>124</v>
      </c>
    </row>
    <row r="7" spans="1:11" x14ac:dyDescent="0.15">
      <c r="A7" s="15" t="s">
        <v>65</v>
      </c>
      <c r="D7" s="8"/>
      <c r="E7" s="16">
        <v>2</v>
      </c>
      <c r="F7" s="16">
        <v>2</v>
      </c>
    </row>
    <row r="8" spans="1:11" x14ac:dyDescent="0.15">
      <c r="A8" s="15" t="s">
        <v>66</v>
      </c>
      <c r="D8" s="8"/>
      <c r="E8" s="16">
        <v>4</v>
      </c>
      <c r="F8" s="16">
        <v>4</v>
      </c>
    </row>
    <row r="9" spans="1:11" x14ac:dyDescent="0.15">
      <c r="A9" t="s">
        <v>206</v>
      </c>
      <c r="D9" s="8"/>
      <c r="E9">
        <v>4000</v>
      </c>
      <c r="F9">
        <v>6000</v>
      </c>
    </row>
    <row r="10" spans="1:11" x14ac:dyDescent="0.15">
      <c r="A10" t="s">
        <v>92</v>
      </c>
      <c r="D10" s="8"/>
      <c r="E10">
        <v>0</v>
      </c>
      <c r="F10">
        <v>12000</v>
      </c>
    </row>
    <row r="11" spans="1:11" x14ac:dyDescent="0.15">
      <c r="A11" s="11" t="s">
        <v>94</v>
      </c>
      <c r="B11" s="11"/>
      <c r="C11" s="11"/>
      <c r="D11" s="12"/>
      <c r="E11" s="11">
        <v>0</v>
      </c>
      <c r="F11" s="11">
        <v>85000</v>
      </c>
    </row>
    <row r="12" spans="1:11" x14ac:dyDescent="0.15">
      <c r="A12" t="s">
        <v>254</v>
      </c>
      <c r="D12" s="8"/>
      <c r="E12">
        <v>1.9316</v>
      </c>
      <c r="F12">
        <v>2.4787400000000002</v>
      </c>
    </row>
    <row r="13" spans="1:11" x14ac:dyDescent="0.15">
      <c r="A13" t="s">
        <v>345</v>
      </c>
      <c r="D13" s="8"/>
      <c r="E13">
        <v>0</v>
      </c>
      <c r="F13">
        <v>2.15259</v>
      </c>
    </row>
    <row r="14" spans="1:11" x14ac:dyDescent="0.15">
      <c r="A14" t="s">
        <v>346</v>
      </c>
      <c r="D14" s="8"/>
      <c r="E14">
        <v>0</v>
      </c>
      <c r="F14">
        <v>2.0742699999999998</v>
      </c>
    </row>
    <row r="15" spans="1:11" x14ac:dyDescent="0.15">
      <c r="A15" t="s">
        <v>236</v>
      </c>
      <c r="D15" s="8"/>
      <c r="E15">
        <v>2.1375999999999999</v>
      </c>
      <c r="F15">
        <v>2.0221300000000002</v>
      </c>
    </row>
    <row r="16" spans="1:11" x14ac:dyDescent="0.15">
      <c r="A16" t="s">
        <v>155</v>
      </c>
      <c r="D16" s="8"/>
      <c r="E16">
        <v>1.8216000000000001</v>
      </c>
      <c r="F16">
        <v>2.2309100000000002</v>
      </c>
    </row>
    <row r="17" spans="1:6" x14ac:dyDescent="0.15">
      <c r="A17" t="s">
        <v>112</v>
      </c>
      <c r="D17" s="8"/>
      <c r="E17">
        <v>0</v>
      </c>
      <c r="F17">
        <v>2.0221300000000002</v>
      </c>
    </row>
    <row r="18" spans="1:6" x14ac:dyDescent="0.15">
      <c r="A18" t="s">
        <v>37</v>
      </c>
      <c r="D18" s="8"/>
      <c r="E18">
        <v>0</v>
      </c>
      <c r="F18">
        <v>2.0090400000000002</v>
      </c>
    </row>
    <row r="19" spans="1:6" x14ac:dyDescent="0.15">
      <c r="A19" t="s">
        <v>55</v>
      </c>
      <c r="D19" s="8"/>
      <c r="E19">
        <v>1.9734</v>
      </c>
      <c r="F19">
        <v>1.9569000000000001</v>
      </c>
    </row>
    <row r="20" spans="1:6" x14ac:dyDescent="0.15">
      <c r="A20" t="s">
        <v>202</v>
      </c>
      <c r="D20" s="8"/>
      <c r="E20">
        <v>58.277999999999999</v>
      </c>
      <c r="F20">
        <v>78.319999999999993</v>
      </c>
    </row>
    <row r="21" spans="1:6" x14ac:dyDescent="0.15">
      <c r="D21" s="8"/>
    </row>
    <row r="22" spans="1:6" x14ac:dyDescent="0.15">
      <c r="A22" s="9" t="s">
        <v>299</v>
      </c>
      <c r="D22" s="8"/>
    </row>
    <row r="23" spans="1:6" x14ac:dyDescent="0.15">
      <c r="D23" s="8"/>
    </row>
    <row r="24" spans="1:6" x14ac:dyDescent="0.15">
      <c r="A24" s="2" t="s">
        <v>114</v>
      </c>
      <c r="D24" s="8"/>
      <c r="E24" s="10" t="s">
        <v>169</v>
      </c>
      <c r="F24" s="10" t="s">
        <v>124</v>
      </c>
    </row>
    <row r="25" spans="1:6" x14ac:dyDescent="0.15">
      <c r="A25" s="15" t="s">
        <v>65</v>
      </c>
      <c r="D25" s="8"/>
      <c r="E25" s="24" t="s">
        <v>123</v>
      </c>
      <c r="F25" s="16">
        <v>2</v>
      </c>
    </row>
    <row r="26" spans="1:6" x14ac:dyDescent="0.15">
      <c r="A26" s="15" t="s">
        <v>66</v>
      </c>
      <c r="D26" s="8"/>
      <c r="E26" s="24" t="s">
        <v>123</v>
      </c>
      <c r="F26" s="16">
        <v>4</v>
      </c>
    </row>
    <row r="27" spans="1:6" x14ac:dyDescent="0.15">
      <c r="A27" t="s">
        <v>206</v>
      </c>
      <c r="D27" s="8"/>
      <c r="E27" s="24">
        <v>0</v>
      </c>
      <c r="F27">
        <v>6000</v>
      </c>
    </row>
    <row r="28" spans="1:6" x14ac:dyDescent="0.15">
      <c r="A28" t="s">
        <v>92</v>
      </c>
      <c r="D28" s="8"/>
      <c r="E28" s="24">
        <v>0</v>
      </c>
      <c r="F28">
        <v>12000</v>
      </c>
    </row>
    <row r="29" spans="1:6" x14ac:dyDescent="0.15">
      <c r="A29" s="11" t="s">
        <v>94</v>
      </c>
      <c r="B29" s="11"/>
      <c r="C29" s="11"/>
      <c r="D29" s="12"/>
      <c r="E29" s="53">
        <v>0</v>
      </c>
      <c r="F29" s="11">
        <v>85000</v>
      </c>
    </row>
    <row r="30" spans="1:6" x14ac:dyDescent="0.15">
      <c r="A30" t="s">
        <v>95</v>
      </c>
      <c r="D30" s="8"/>
      <c r="E30">
        <v>2.8445999999999998</v>
      </c>
      <c r="F30">
        <v>3.96244</v>
      </c>
    </row>
    <row r="31" spans="1:6" x14ac:dyDescent="0.15">
      <c r="A31" t="s">
        <v>345</v>
      </c>
      <c r="D31" s="8"/>
      <c r="E31">
        <v>0</v>
      </c>
      <c r="F31">
        <v>2.9562499999999998</v>
      </c>
    </row>
    <row r="32" spans="1:6" x14ac:dyDescent="0.15">
      <c r="A32" t="s">
        <v>346</v>
      </c>
      <c r="D32" s="8"/>
      <c r="E32">
        <v>0</v>
      </c>
      <c r="F32">
        <v>2.6875200000000001</v>
      </c>
    </row>
    <row r="33" spans="1:6" x14ac:dyDescent="0.15">
      <c r="A33" t="s">
        <v>236</v>
      </c>
      <c r="D33" s="8"/>
      <c r="E33">
        <v>0</v>
      </c>
      <c r="F33">
        <v>2.4186800000000002</v>
      </c>
    </row>
    <row r="34" spans="1:6" x14ac:dyDescent="0.15">
      <c r="A34" t="s">
        <v>155</v>
      </c>
      <c r="D34" s="8"/>
      <c r="E34">
        <v>0</v>
      </c>
      <c r="F34">
        <v>3.69523</v>
      </c>
    </row>
    <row r="35" spans="1:6" x14ac:dyDescent="0.15">
      <c r="A35" t="s">
        <v>112</v>
      </c>
      <c r="D35" s="8"/>
      <c r="E35">
        <v>0</v>
      </c>
      <c r="F35">
        <v>2.8890400000000001</v>
      </c>
    </row>
    <row r="36" spans="1:6" x14ac:dyDescent="0.15">
      <c r="A36" t="s">
        <v>37</v>
      </c>
      <c r="D36" s="8"/>
      <c r="E36">
        <v>0</v>
      </c>
      <c r="F36">
        <v>2.6203099999999999</v>
      </c>
    </row>
    <row r="37" spans="1:6" x14ac:dyDescent="0.15">
      <c r="A37" t="s">
        <v>55</v>
      </c>
      <c r="D37" s="8"/>
      <c r="E37">
        <v>0</v>
      </c>
      <c r="F37">
        <v>2.3515799999999998</v>
      </c>
    </row>
    <row r="38" spans="1:6" x14ac:dyDescent="0.15">
      <c r="A38" t="s">
        <v>202</v>
      </c>
      <c r="D38" s="8"/>
      <c r="E38">
        <v>66</v>
      </c>
      <c r="F38">
        <v>72.599999999999994</v>
      </c>
    </row>
    <row r="39" spans="1:6" x14ac:dyDescent="0.15">
      <c r="D39" s="8"/>
    </row>
    <row r="40" spans="1:6" x14ac:dyDescent="0.15">
      <c r="A40" s="9" t="s">
        <v>83</v>
      </c>
      <c r="D40" s="8"/>
    </row>
    <row r="41" spans="1:6" x14ac:dyDescent="0.15">
      <c r="D41" s="8"/>
    </row>
    <row r="42" spans="1:6" x14ac:dyDescent="0.15">
      <c r="A42" s="2" t="s">
        <v>114</v>
      </c>
      <c r="D42" s="8"/>
      <c r="E42" s="10" t="s">
        <v>169</v>
      </c>
      <c r="F42" s="10" t="s">
        <v>124</v>
      </c>
    </row>
    <row r="43" spans="1:6" x14ac:dyDescent="0.15">
      <c r="A43" t="s">
        <v>242</v>
      </c>
      <c r="D43" s="8"/>
      <c r="E43">
        <v>2.8237000000000001</v>
      </c>
    </row>
    <row r="44" spans="1:6" x14ac:dyDescent="0.15">
      <c r="A44" t="s">
        <v>202</v>
      </c>
      <c r="D44" s="8"/>
      <c r="E44">
        <v>76.097999999999999</v>
      </c>
    </row>
    <row r="45" spans="1:6" x14ac:dyDescent="0.15">
      <c r="D45" s="8"/>
    </row>
    <row r="46" spans="1:6" x14ac:dyDescent="0.15">
      <c r="A46" s="9" t="s">
        <v>148</v>
      </c>
      <c r="D46" s="8"/>
    </row>
    <row r="47" spans="1:6" x14ac:dyDescent="0.15">
      <c r="D47" s="8"/>
    </row>
    <row r="48" spans="1:6" x14ac:dyDescent="0.15">
      <c r="A48" s="2" t="s">
        <v>114</v>
      </c>
      <c r="D48" s="8"/>
      <c r="E48" s="10" t="s">
        <v>169</v>
      </c>
      <c r="F48" s="10" t="s">
        <v>124</v>
      </c>
    </row>
    <row r="49" spans="1:6" x14ac:dyDescent="0.15">
      <c r="A49" t="s">
        <v>242</v>
      </c>
      <c r="D49" s="8"/>
      <c r="E49">
        <v>2.8435000000000001</v>
      </c>
    </row>
    <row r="50" spans="1:6" x14ac:dyDescent="0.15">
      <c r="A50" t="s">
        <v>202</v>
      </c>
      <c r="D50" s="8"/>
      <c r="E50">
        <v>81.917000000000002</v>
      </c>
    </row>
    <row r="51" spans="1:6" x14ac:dyDescent="0.15">
      <c r="D51" s="8"/>
    </row>
    <row r="52" spans="1:6" x14ac:dyDescent="0.15">
      <c r="A52" s="9" t="s">
        <v>149</v>
      </c>
      <c r="D52" s="8"/>
    </row>
    <row r="53" spans="1:6" x14ac:dyDescent="0.15">
      <c r="D53" s="8"/>
    </row>
    <row r="54" spans="1:6" x14ac:dyDescent="0.15">
      <c r="A54" s="2" t="s">
        <v>114</v>
      </c>
      <c r="D54" s="8"/>
      <c r="E54" s="10" t="s">
        <v>169</v>
      </c>
      <c r="F54" s="10" t="s">
        <v>124</v>
      </c>
    </row>
    <row r="55" spans="1:6" x14ac:dyDescent="0.15">
      <c r="A55" t="s">
        <v>242</v>
      </c>
      <c r="D55" s="8"/>
      <c r="E55">
        <v>3.0293999999999999</v>
      </c>
    </row>
    <row r="56" spans="1:6" x14ac:dyDescent="0.15">
      <c r="A56" t="s">
        <v>202</v>
      </c>
      <c r="D56" s="8"/>
      <c r="E56">
        <v>81.421999999999997</v>
      </c>
    </row>
    <row r="57" spans="1:6" x14ac:dyDescent="0.15">
      <c r="D57" s="8"/>
    </row>
    <row r="58" spans="1:6" x14ac:dyDescent="0.15">
      <c r="A58" s="9" t="s">
        <v>145</v>
      </c>
      <c r="D58" s="8"/>
    </row>
    <row r="59" spans="1:6" x14ac:dyDescent="0.15">
      <c r="D59" s="8"/>
    </row>
    <row r="60" spans="1:6" x14ac:dyDescent="0.15">
      <c r="A60" s="2" t="s">
        <v>114</v>
      </c>
      <c r="D60" s="8"/>
      <c r="E60" s="10" t="s">
        <v>169</v>
      </c>
      <c r="F60" s="10" t="s">
        <v>124</v>
      </c>
    </row>
    <row r="61" spans="1:6" x14ac:dyDescent="0.15">
      <c r="A61" t="s">
        <v>242</v>
      </c>
      <c r="D61" s="8"/>
      <c r="E61">
        <v>2.4727999999999999</v>
      </c>
    </row>
    <row r="62" spans="1:6" x14ac:dyDescent="0.15">
      <c r="A62" t="s">
        <v>202</v>
      </c>
      <c r="D62" s="8"/>
      <c r="E62">
        <v>85.8</v>
      </c>
    </row>
    <row r="63" spans="1:6" x14ac:dyDescent="0.15">
      <c r="D63" s="8"/>
    </row>
    <row r="64" spans="1:6" x14ac:dyDescent="0.15">
      <c r="A64" s="9" t="s">
        <v>146</v>
      </c>
      <c r="D64" s="8"/>
    </row>
    <row r="65" spans="1:11" x14ac:dyDescent="0.15">
      <c r="D65" s="8"/>
    </row>
    <row r="66" spans="1:11" x14ac:dyDescent="0.15">
      <c r="A66" s="2" t="s">
        <v>114</v>
      </c>
      <c r="D66" s="8"/>
      <c r="E66" s="10" t="s">
        <v>169</v>
      </c>
      <c r="F66" s="10" t="s">
        <v>124</v>
      </c>
    </row>
    <row r="67" spans="1:11" x14ac:dyDescent="0.15">
      <c r="A67" t="s">
        <v>242</v>
      </c>
      <c r="D67" s="8"/>
      <c r="E67">
        <v>4.2416</v>
      </c>
    </row>
    <row r="68" spans="1:11" x14ac:dyDescent="0.15">
      <c r="A68" t="s">
        <v>202</v>
      </c>
      <c r="D68" s="8"/>
      <c r="E68">
        <v>70.135999999999996</v>
      </c>
    </row>
    <row r="69" spans="1:11" x14ac:dyDescent="0.1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</row>
    <row r="70" spans="1:11" x14ac:dyDescent="0.15">
      <c r="A70" s="2" t="s">
        <v>171</v>
      </c>
      <c r="D70" s="8"/>
      <c r="E70" s="10" t="s">
        <v>169</v>
      </c>
      <c r="F70" s="10" t="s">
        <v>124</v>
      </c>
    </row>
    <row r="71" spans="1:11" x14ac:dyDescent="0.15">
      <c r="A71" t="s">
        <v>144</v>
      </c>
      <c r="D71" s="8"/>
      <c r="E71" s="18" t="s">
        <v>57</v>
      </c>
      <c r="F71" t="s">
        <v>85</v>
      </c>
    </row>
    <row r="72" spans="1:11" x14ac:dyDescent="0.15">
      <c r="A72" t="s">
        <v>174</v>
      </c>
      <c r="D72" s="8"/>
      <c r="E72" s="18" t="s">
        <v>176</v>
      </c>
      <c r="F72" t="s">
        <v>327</v>
      </c>
    </row>
    <row r="73" spans="1:11" x14ac:dyDescent="0.15">
      <c r="A73" t="s">
        <v>234</v>
      </c>
      <c r="D73" s="8"/>
      <c r="E73" s="19" t="s">
        <v>58</v>
      </c>
      <c r="F73" t="s">
        <v>191</v>
      </c>
    </row>
    <row r="74" spans="1:11" x14ac:dyDescent="0.15">
      <c r="A74" t="s">
        <v>177</v>
      </c>
      <c r="D74" s="8"/>
      <c r="E74" s="18" t="s">
        <v>56</v>
      </c>
      <c r="F74" t="s">
        <v>87</v>
      </c>
    </row>
    <row r="75" spans="1:11" x14ac:dyDescent="0.15">
      <c r="A75" t="s">
        <v>379</v>
      </c>
      <c r="D75" s="8"/>
      <c r="E75" s="19">
        <v>12</v>
      </c>
      <c r="F75" t="s">
        <v>272</v>
      </c>
    </row>
    <row r="76" spans="1:11" x14ac:dyDescent="0.15">
      <c r="A76" t="s">
        <v>328</v>
      </c>
      <c r="D76" s="8"/>
      <c r="E76" s="19" t="s">
        <v>325</v>
      </c>
      <c r="F76" t="s">
        <v>272</v>
      </c>
    </row>
    <row r="77" spans="1:11" x14ac:dyDescent="0.15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</row>
  </sheetData>
  <sheetProtection algorithmName="SHA-512" hashValue="Mqr7LjJL56Icu6p2Cuu+UyhCcNFkIgcPEUEVLAWDB5MF0eRxYuLVYPL9MIV3y/JsHvbK8stza7qdji1Gjg8dPw==" saltValue="GrDiMlKnGxNI9BtIr6j0FA==" spinCount="100000" sheet="1" objects="1" scenarios="1"/>
  <phoneticPr fontId="11" type="noConversion"/>
  <pageMargins left="0.75" right="0.75" top="1" bottom="1" header="0.5" footer="0.5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A1:J25"/>
  <sheetViews>
    <sheetView zoomScale="150" workbookViewId="0">
      <selection activeCell="H29" sqref="H29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0" width="10" customWidth="1"/>
  </cols>
  <sheetData>
    <row r="1" spans="1:10" x14ac:dyDescent="0.15">
      <c r="A1" s="1" t="s">
        <v>283</v>
      </c>
    </row>
    <row r="2" spans="1:10" x14ac:dyDescent="0.15">
      <c r="A2" s="59"/>
      <c r="B2" s="60"/>
      <c r="C2" s="60"/>
      <c r="D2" s="60"/>
      <c r="E2" s="60"/>
      <c r="F2" s="60"/>
      <c r="G2" s="60"/>
      <c r="H2" s="60"/>
      <c r="I2" s="60"/>
      <c r="J2" s="60"/>
    </row>
    <row r="3" spans="1:10" x14ac:dyDescent="0.15">
      <c r="A3" s="5" t="s">
        <v>52</v>
      </c>
      <c r="B3" s="6"/>
      <c r="C3" s="6"/>
      <c r="D3" s="7"/>
      <c r="E3" s="6"/>
      <c r="F3" s="6"/>
      <c r="G3" s="6"/>
      <c r="H3" s="6"/>
      <c r="I3" s="6"/>
      <c r="J3" s="6"/>
    </row>
    <row r="4" spans="1:10" x14ac:dyDescent="0.15">
      <c r="D4" s="8"/>
      <c r="E4" s="9" t="s">
        <v>150</v>
      </c>
    </row>
    <row r="5" spans="1:10" x14ac:dyDescent="0.15">
      <c r="D5" s="8"/>
    </row>
    <row r="6" spans="1:10" x14ac:dyDescent="0.15">
      <c r="A6" s="2" t="s">
        <v>114</v>
      </c>
      <c r="D6" s="8"/>
      <c r="E6" s="13" t="s">
        <v>204</v>
      </c>
      <c r="F6" s="10" t="s">
        <v>169</v>
      </c>
      <c r="G6" s="10" t="s">
        <v>124</v>
      </c>
      <c r="H6" s="10" t="s">
        <v>71</v>
      </c>
      <c r="I6" s="10" t="s">
        <v>305</v>
      </c>
    </row>
    <row r="7" spans="1:10" x14ac:dyDescent="0.15">
      <c r="A7" t="s">
        <v>91</v>
      </c>
      <c r="D7" s="8"/>
      <c r="E7">
        <v>2500</v>
      </c>
      <c r="F7">
        <v>2500</v>
      </c>
      <c r="G7">
        <v>2500</v>
      </c>
      <c r="H7">
        <v>2500</v>
      </c>
      <c r="I7">
        <v>2500</v>
      </c>
    </row>
    <row r="8" spans="1:10" x14ac:dyDescent="0.15">
      <c r="A8" t="s">
        <v>92</v>
      </c>
      <c r="D8" s="8"/>
      <c r="E8">
        <v>5500</v>
      </c>
      <c r="F8">
        <v>5500</v>
      </c>
      <c r="G8">
        <v>5500</v>
      </c>
      <c r="H8">
        <v>5500</v>
      </c>
      <c r="I8">
        <v>5500</v>
      </c>
    </row>
    <row r="9" spans="1:10" x14ac:dyDescent="0.15">
      <c r="A9" t="s">
        <v>164</v>
      </c>
      <c r="D9" s="8"/>
      <c r="E9">
        <v>17000</v>
      </c>
      <c r="F9">
        <v>17000</v>
      </c>
      <c r="G9">
        <v>17000</v>
      </c>
      <c r="H9">
        <v>17000</v>
      </c>
      <c r="I9">
        <v>17000</v>
      </c>
    </row>
    <row r="10" spans="1:10" x14ac:dyDescent="0.15">
      <c r="A10" s="11" t="s">
        <v>93</v>
      </c>
      <c r="B10" s="11"/>
      <c r="C10" s="11"/>
      <c r="D10" s="12"/>
      <c r="E10" s="11">
        <v>167000</v>
      </c>
      <c r="F10" s="11">
        <v>167000</v>
      </c>
      <c r="G10" s="11">
        <v>167000</v>
      </c>
      <c r="H10" s="11">
        <v>167000</v>
      </c>
      <c r="I10" s="11">
        <v>167000</v>
      </c>
    </row>
    <row r="11" spans="1:10" x14ac:dyDescent="0.15">
      <c r="A11" t="s">
        <v>391</v>
      </c>
      <c r="D11" s="8"/>
      <c r="E11">
        <v>3.2637</v>
      </c>
      <c r="F11">
        <v>3.6156999999999999</v>
      </c>
      <c r="G11">
        <v>4.0788000000000002</v>
      </c>
      <c r="H11">
        <v>3.3942999999999999</v>
      </c>
      <c r="I11">
        <v>3.63</v>
      </c>
    </row>
    <row r="12" spans="1:10" x14ac:dyDescent="0.15">
      <c r="A12" t="s">
        <v>392</v>
      </c>
      <c r="D12" s="8"/>
      <c r="E12">
        <v>1.9338</v>
      </c>
      <c r="F12">
        <v>2.1175000000000002</v>
      </c>
      <c r="G12">
        <v>2.3793000000000002</v>
      </c>
      <c r="H12">
        <v>2.0110999999999999</v>
      </c>
      <c r="I12">
        <v>2.145</v>
      </c>
    </row>
    <row r="13" spans="1:10" x14ac:dyDescent="0.15">
      <c r="A13" t="s">
        <v>393</v>
      </c>
      <c r="D13" s="8"/>
      <c r="E13">
        <v>1.9074</v>
      </c>
      <c r="F13">
        <v>2.0878000000000001</v>
      </c>
      <c r="G13">
        <v>2.3679999999999999</v>
      </c>
      <c r="H13">
        <v>1.9837</v>
      </c>
      <c r="I13">
        <v>2.1230000000000002</v>
      </c>
    </row>
    <row r="14" spans="1:10" x14ac:dyDescent="0.15">
      <c r="A14" t="s">
        <v>97</v>
      </c>
      <c r="D14" s="8"/>
      <c r="E14">
        <v>1.8919999999999999</v>
      </c>
      <c r="F14">
        <v>2.0712999999999999</v>
      </c>
      <c r="G14">
        <v>2.3227000000000002</v>
      </c>
      <c r="H14">
        <v>1.9677</v>
      </c>
      <c r="I14">
        <v>2.101</v>
      </c>
    </row>
    <row r="15" spans="1:10" x14ac:dyDescent="0.15">
      <c r="A15" t="s">
        <v>390</v>
      </c>
      <c r="D15" s="8"/>
      <c r="E15">
        <v>1.7919</v>
      </c>
      <c r="F15">
        <v>1.9645999999999999</v>
      </c>
      <c r="G15">
        <v>2.266</v>
      </c>
      <c r="H15">
        <v>1.8635999999999999</v>
      </c>
      <c r="I15">
        <v>1.9910000000000001</v>
      </c>
    </row>
    <row r="16" spans="1:10" x14ac:dyDescent="0.15">
      <c r="A16" t="s">
        <v>202</v>
      </c>
      <c r="D16" s="8"/>
      <c r="E16">
        <v>48.73</v>
      </c>
      <c r="F16">
        <v>51.798999999999999</v>
      </c>
      <c r="G16">
        <v>58.915999999999997</v>
      </c>
      <c r="H16">
        <v>50.677</v>
      </c>
      <c r="I16">
        <v>58.805999999999997</v>
      </c>
    </row>
    <row r="17" spans="1:10" x14ac:dyDescent="0.15">
      <c r="A17" s="8"/>
      <c r="B17" s="8"/>
      <c r="C17" s="8"/>
      <c r="D17" s="8"/>
      <c r="E17" s="8"/>
      <c r="F17" s="8"/>
      <c r="G17" s="8"/>
      <c r="H17" s="8"/>
      <c r="I17" s="8"/>
    </row>
    <row r="18" spans="1:10" x14ac:dyDescent="0.15">
      <c r="A18" s="2" t="s">
        <v>171</v>
      </c>
      <c r="D18" s="8"/>
      <c r="E18" s="13" t="s">
        <v>204</v>
      </c>
      <c r="F18" s="10" t="s">
        <v>169</v>
      </c>
      <c r="G18" s="10" t="s">
        <v>124</v>
      </c>
      <c r="H18" s="10" t="s">
        <v>71</v>
      </c>
      <c r="I18" s="10" t="s">
        <v>305</v>
      </c>
    </row>
    <row r="19" spans="1:10" x14ac:dyDescent="0.15">
      <c r="A19" t="s">
        <v>144</v>
      </c>
      <c r="D19" s="8"/>
      <c r="E19" s="17" t="s">
        <v>160</v>
      </c>
      <c r="F19" s="18" t="s">
        <v>246</v>
      </c>
      <c r="G19" s="18" t="s">
        <v>228</v>
      </c>
      <c r="H19" s="18" t="s">
        <v>272</v>
      </c>
      <c r="I19" s="18" t="s">
        <v>306</v>
      </c>
    </row>
    <row r="20" spans="1:10" x14ac:dyDescent="0.15">
      <c r="A20" t="s">
        <v>174</v>
      </c>
      <c r="D20" s="8"/>
      <c r="E20" s="18" t="s">
        <v>343</v>
      </c>
      <c r="F20" s="18" t="s">
        <v>176</v>
      </c>
      <c r="G20" s="18" t="s">
        <v>195</v>
      </c>
      <c r="H20" s="18" t="s">
        <v>343</v>
      </c>
      <c r="I20" s="18" t="s">
        <v>195</v>
      </c>
    </row>
    <row r="21" spans="1:10" x14ac:dyDescent="0.15">
      <c r="A21" t="s">
        <v>234</v>
      </c>
      <c r="D21" s="8"/>
      <c r="E21" s="18" t="s">
        <v>273</v>
      </c>
      <c r="F21" s="19">
        <v>70</v>
      </c>
      <c r="G21" s="18" t="s">
        <v>196</v>
      </c>
      <c r="H21" t="s">
        <v>166</v>
      </c>
      <c r="I21" s="18" t="s">
        <v>218</v>
      </c>
    </row>
    <row r="22" spans="1:10" x14ac:dyDescent="0.15">
      <c r="A22" t="s">
        <v>177</v>
      </c>
      <c r="D22" s="8"/>
      <c r="E22" s="18" t="s">
        <v>245</v>
      </c>
      <c r="F22" s="18" t="s">
        <v>133</v>
      </c>
      <c r="G22" s="18" t="s">
        <v>227</v>
      </c>
      <c r="H22" t="s">
        <v>72</v>
      </c>
      <c r="I22" s="17" t="s">
        <v>217</v>
      </c>
    </row>
    <row r="23" spans="1:10" x14ac:dyDescent="0.15">
      <c r="A23" t="s">
        <v>379</v>
      </c>
      <c r="D23" s="8"/>
      <c r="E23" s="20">
        <v>13.12</v>
      </c>
      <c r="F23" s="19">
        <v>12</v>
      </c>
      <c r="G23" s="19" t="s">
        <v>272</v>
      </c>
      <c r="H23" s="19" t="s">
        <v>272</v>
      </c>
      <c r="I23" s="19">
        <v>10</v>
      </c>
    </row>
    <row r="24" spans="1:10" x14ac:dyDescent="0.15">
      <c r="A24" t="s">
        <v>328</v>
      </c>
      <c r="D24" s="8"/>
      <c r="E24" s="50" t="s">
        <v>192</v>
      </c>
      <c r="F24" s="19" t="s">
        <v>134</v>
      </c>
      <c r="G24" t="s">
        <v>136</v>
      </c>
      <c r="H24" s="18" t="s">
        <v>224</v>
      </c>
      <c r="I24" s="18" t="s">
        <v>224</v>
      </c>
    </row>
    <row r="25" spans="1:10" x14ac:dyDescent="0.15">
      <c r="A25" s="60"/>
      <c r="B25" s="60"/>
      <c r="C25" s="60"/>
      <c r="D25" s="60"/>
      <c r="E25" s="60"/>
      <c r="F25" s="60"/>
      <c r="G25" s="60"/>
      <c r="H25" s="60"/>
      <c r="I25" s="60"/>
      <c r="J25" s="60"/>
    </row>
  </sheetData>
  <sheetProtection algorithmName="SHA-512" hashValue="OPxJWNx3GOiN2HOg0UBeAAgDuauQDpNviMAbFRuYV2tV3hif725Sjt+d0OEFOq9md4v6Z/nqcyU3CHrtIr2Gcw==" saltValue="YHRwP2AQmj2XWTU4bxY2Vg==" spinCount="100000" sheet="1" objects="1" scenarios="1"/>
  <phoneticPr fontId="11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2BC3F-617E-1C48-947F-017118D3ACC2}">
  <sheetPr codeName="Sheet36"/>
  <dimension ref="A1:QX10395"/>
  <sheetViews>
    <sheetView workbookViewId="0">
      <selection activeCell="X15" sqref="X15:X16"/>
    </sheetView>
  </sheetViews>
  <sheetFormatPr baseColWidth="10" defaultRowHeight="13" x14ac:dyDescent="0.15"/>
  <cols>
    <col min="1" max="1" width="18.6640625" style="272" customWidth="1"/>
    <col min="2" max="2" width="30.5" style="272" bestFit="1" customWidth="1"/>
    <col min="3" max="3" width="18.1640625" style="272" bestFit="1" customWidth="1"/>
    <col min="4" max="11" width="12.1640625" style="272" customWidth="1"/>
    <col min="12" max="12" width="10.6640625" style="272" hidden="1" customWidth="1"/>
    <col min="13" max="13" width="12.1640625" style="272" hidden="1" customWidth="1"/>
    <col min="14" max="18" width="12.1640625" style="272" customWidth="1"/>
    <col min="19" max="20" width="12.1640625" style="272" hidden="1" customWidth="1"/>
    <col min="21" max="22" width="10.6640625" style="272" hidden="1" customWidth="1"/>
    <col min="23" max="26" width="12.1640625" style="272" customWidth="1"/>
    <col min="27" max="27" width="10.83203125" style="272"/>
    <col min="467" max="16384" width="10.83203125" style="272"/>
  </cols>
  <sheetData>
    <row r="1" spans="1:40" customFormat="1" x14ac:dyDescent="0.15">
      <c r="A1" s="406" t="s">
        <v>483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  <c r="AA1" s="406"/>
      <c r="AB1" s="406"/>
      <c r="AC1" s="406"/>
      <c r="AD1" s="406"/>
      <c r="AE1" s="406"/>
      <c r="AF1" s="406"/>
      <c r="AG1" s="406"/>
      <c r="AH1" s="406"/>
      <c r="AI1" s="406"/>
      <c r="AJ1" s="406"/>
      <c r="AK1" s="406"/>
      <c r="AL1" s="406"/>
      <c r="AM1" s="406"/>
      <c r="AN1" s="406"/>
    </row>
    <row r="2" spans="1:40" customFormat="1" x14ac:dyDescent="0.15">
      <c r="A2" s="407" t="s">
        <v>484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  <c r="Z2" s="406"/>
      <c r="AA2" s="406"/>
      <c r="AB2" s="406"/>
      <c r="AC2" s="406"/>
      <c r="AD2" s="406"/>
      <c r="AE2" s="406"/>
      <c r="AF2" s="406"/>
      <c r="AG2" s="406"/>
      <c r="AH2" s="406"/>
      <c r="AI2" s="406"/>
      <c r="AJ2" s="406"/>
      <c r="AK2" s="406"/>
      <c r="AL2" s="406"/>
      <c r="AM2" s="406"/>
      <c r="AN2" s="406"/>
    </row>
    <row r="3" spans="1:40" customFormat="1" ht="14" thickBot="1" x14ac:dyDescent="0.2">
      <c r="A3" s="406"/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L3" s="406"/>
      <c r="AM3" s="406"/>
      <c r="AN3" s="406"/>
    </row>
    <row r="4" spans="1:40" ht="14" x14ac:dyDescent="0.15">
      <c r="A4" s="246" t="s">
        <v>423</v>
      </c>
      <c r="B4" s="247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9"/>
      <c r="AB4" s="404"/>
      <c r="AC4" s="404"/>
      <c r="AD4" s="404"/>
      <c r="AE4" s="404"/>
      <c r="AF4" s="404"/>
      <c r="AG4" s="404"/>
      <c r="AH4" s="404"/>
      <c r="AI4" s="404"/>
      <c r="AJ4" s="404"/>
      <c r="AK4" s="404"/>
      <c r="AL4" s="404"/>
      <c r="AM4" s="404"/>
      <c r="AN4" s="404"/>
    </row>
    <row r="5" spans="1:40" ht="14" x14ac:dyDescent="0.15">
      <c r="A5" s="250" t="s">
        <v>662</v>
      </c>
      <c r="B5" s="251"/>
      <c r="C5" s="252">
        <v>4000</v>
      </c>
      <c r="D5" s="253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4"/>
      <c r="AB5" s="404"/>
      <c r="AC5" s="404"/>
      <c r="AD5" s="404"/>
      <c r="AE5" s="404"/>
      <c r="AF5" s="404"/>
      <c r="AG5" s="404"/>
      <c r="AH5" s="404"/>
      <c r="AI5" s="404"/>
      <c r="AJ5" s="404"/>
      <c r="AK5" s="404"/>
      <c r="AL5" s="404"/>
      <c r="AM5" s="404"/>
      <c r="AN5" s="404"/>
    </row>
    <row r="6" spans="1:40" ht="14" x14ac:dyDescent="0.15">
      <c r="A6" s="250"/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4"/>
      <c r="AB6" s="404"/>
      <c r="AC6" s="404"/>
      <c r="AD6" s="404"/>
      <c r="AE6" s="404"/>
      <c r="AF6" s="404"/>
      <c r="AG6" s="404"/>
      <c r="AH6" s="404"/>
      <c r="AI6" s="404"/>
      <c r="AJ6" s="404"/>
      <c r="AK6" s="404"/>
      <c r="AL6" s="404"/>
      <c r="AM6" s="404"/>
      <c r="AN6" s="404"/>
    </row>
    <row r="7" spans="1:40" ht="90" x14ac:dyDescent="0.15">
      <c r="A7" s="276" t="s">
        <v>267</v>
      </c>
      <c r="B7" s="277" t="s">
        <v>424</v>
      </c>
      <c r="C7" s="278" t="s">
        <v>351</v>
      </c>
      <c r="D7" s="278" t="s">
        <v>352</v>
      </c>
      <c r="E7" s="278" t="s">
        <v>425</v>
      </c>
      <c r="F7" s="278" t="s">
        <v>426</v>
      </c>
      <c r="G7" s="278" t="s">
        <v>471</v>
      </c>
      <c r="H7" s="278" t="s">
        <v>398</v>
      </c>
      <c r="I7" s="278" t="s">
        <v>399</v>
      </c>
      <c r="J7" s="278" t="s">
        <v>427</v>
      </c>
      <c r="K7" s="278" t="s">
        <v>120</v>
      </c>
      <c r="L7" s="306" t="s">
        <v>401</v>
      </c>
      <c r="M7" s="307" t="s">
        <v>402</v>
      </c>
      <c r="N7" s="279" t="s">
        <v>437</v>
      </c>
      <c r="O7" s="280" t="s">
        <v>403</v>
      </c>
      <c r="P7" s="281" t="s">
        <v>404</v>
      </c>
      <c r="Q7" s="281" t="s">
        <v>405</v>
      </c>
      <c r="R7" s="281" t="s">
        <v>406</v>
      </c>
      <c r="S7" s="282" t="s">
        <v>658</v>
      </c>
      <c r="T7" s="282" t="s">
        <v>659</v>
      </c>
      <c r="U7" s="283" t="s">
        <v>53</v>
      </c>
      <c r="V7" s="283" t="s">
        <v>0</v>
      </c>
      <c r="W7" s="319" t="s">
        <v>419</v>
      </c>
      <c r="X7" s="319" t="s">
        <v>420</v>
      </c>
      <c r="Y7" s="281" t="s">
        <v>421</v>
      </c>
      <c r="Z7" s="281" t="s">
        <v>422</v>
      </c>
      <c r="AA7" s="408" t="s">
        <v>438</v>
      </c>
      <c r="AB7" s="404"/>
      <c r="AC7" s="404"/>
      <c r="AD7" s="404"/>
      <c r="AE7" s="404"/>
      <c r="AF7" s="404"/>
      <c r="AG7" s="404"/>
      <c r="AH7" s="404"/>
      <c r="AI7" s="404"/>
      <c r="AJ7" s="404"/>
      <c r="AK7" s="404"/>
      <c r="AL7" s="404"/>
      <c r="AM7" s="404"/>
      <c r="AN7" s="404"/>
    </row>
    <row r="8" spans="1:40" ht="25" customHeight="1" x14ac:dyDescent="0.15">
      <c r="A8" s="255" t="str">
        <f>'Tariffs 2022'!F2</f>
        <v>AGL</v>
      </c>
      <c r="B8" s="253" t="str">
        <f>'Tariffs 2022'!D2</f>
        <v>Jemena Coastal Network</v>
      </c>
      <c r="C8" s="253" t="str">
        <f>'Tariffs 2022'!G2</f>
        <v>Value Saver</v>
      </c>
      <c r="D8" s="256">
        <f>60*'Tariffs 2022'!H2/100</f>
        <v>36.32181818181818</v>
      </c>
      <c r="E8" s="256">
        <f>IF('Tariffs 2022'!K2="",$C$5*'Tariffs 2022'!W2/100,IF($C$5&gt;='Tariffs 2022'!L2,('Tariffs 2022'!L2*'Tariffs 2022'!W2/100),($C$5*'Tariffs 2022'!W2/100)))</f>
        <v>39.381818181818176</v>
      </c>
      <c r="F8" s="256">
        <f>IF(AND('Tariffs 2022'!L2&gt;0,'Tariffs 2022'!M2&gt;0),IF($C$5&lt;'Tariffs 2022'!L2,0,IF(($C$5-'Tariffs 2022'!L2)&lt;=('Tariffs 2022'!M2+'Tariffs 2022'!L2),(($C$5-'Tariffs 2022'!L2)*'Tariffs 2022'!X2/100),(('Tariffs 2022'!M2)*'Tariffs 2022'!X2/100))),0)</f>
        <v>30.436363636363634</v>
      </c>
      <c r="G8" s="256">
        <f>IF(AND('Tariffs 2022'!M2&gt;0,'Tariffs 2022'!N2&gt;0),IF($C$5&lt;('Tariffs 2022'!L2+'Tariffs 2022'!M2),0,IF(($C$5-'Tariffs 2022'!L2+'Tariffs 2022'!M2)&lt;=('Tariffs 2022'!L2+'Tariffs 2022'!M2+'Tariffs 2022'!N2),(($C$5-('Tariffs 2022'!L2+'Tariffs 2022'!M2))*'Tariffs 2022'!Y2/100),('Tariffs 2022'!N2*'Tariffs 2022'!Y2/100))),0)</f>
        <v>39.418181818181814</v>
      </c>
      <c r="H8" s="256">
        <f>IF(AND('Tariffs 2022'!N2&gt;0,'Tariffs 2022'!O2&gt;0),IF($C$5&lt;('Tariffs 2022'!L2+'Tariffs 2022'!M2+'Tariffs 2022'!N2),0,IF(($C$5-'Tariffs 2022'!L2+'Tariffs 2022'!M2+'Tariffs 2022'!N2)&lt;=('Tariffs 2022'!L2+'Tariffs 2022'!M2+'Tariffs 2022'!N2+'Tariffs 2022'!O2),(($C$5-('Tariffs 2022'!L2+'Tariffs 2022'!M2+'Tariffs 2022'!N2))*'Tariffs 2022'!Z2/100),('Tariffs 2022'!O2*'Tariffs 2022'!Z2/100))),0)</f>
        <v>0</v>
      </c>
      <c r="I8" s="256">
        <f>IF(AND('Tariffs 2022'!O2&gt;0,'Tariffs 2022'!P2&gt;0),IF($C$5&lt;('Tariffs 2022'!L2+'Tariffs 2022'!M2+'Tariffs 2022'!N2+'Tariffs 2022'!O2),0,IF(($C$5-'Tariffs 2022'!L2+'Tariffs 2022'!M2+'Tariffs 2022'!N2+'Tariffs 2022'!O2)&lt;=('Tariffs 2022'!L2+'Tariffs 2022'!M2+'Tariffs 2022'!N2+'Tariffs 2022'!O2+'Tariffs 2022'!P2),(($C$5-('Tariffs 2022'!L2+'Tariffs 2022'!M2+'Tariffs 2022'!N2+'Tariffs 2022'!O2))*'Tariffs 2022'!AA2/100),('Tariffs 2022'!P2*'Tariffs 2022'!AA2/100))),0)</f>
        <v>0</v>
      </c>
      <c r="J8" s="256">
        <f>IF(AND('Tariffs 2022'!P2&gt;0,'Tariffs 2022'!O2&gt;0),IF(($C$5&lt;SUM('Tariffs 2022'!L2:P2)),(0),($C$5-SUM('Tariffs 2022'!L2:P2))*'Tariffs 2022'!AB2/100),IF(AND('Tariffs 2022'!O2&gt;0,'Tariffs 2022'!P2=""),IF(($C$5&lt; SUM('Tariffs 2022'!L2:O2)),(0),($C$5-SUM('Tariffs 2022'!L2:O2))*'Tariffs 2022'!AA2/100),IF(AND('Tariffs 2022'!N2&gt;0,'Tariffs 2022'!O2=""),IF(($C$5&lt; SUM('Tariffs 2022'!L2:N2)),(0),($C$5-SUM('Tariffs 2022'!L2:N2))*'Tariffs 2022'!Z2/100),IF(AND('Tariffs 2022'!M2&gt;0,'Tariffs 2022'!N2=""),IF(($C$5&lt;'Tariffs 2022'!M2+'Tariffs 2022'!L2),(0),(($C$5-('Tariffs 2022'!M2+'Tariffs 2022'!L2))*'Tariffs 2022'!Y2/100)),IF(AND('Tariffs 2022'!L2&gt;0,'Tariffs 2022'!M2=""&gt;0),IF(($C$5&lt;'Tariffs 2022'!L2),(0),($C$5-'Tariffs 2022'!L2)*'Tariffs 2022'!X2/100),0)))))</f>
        <v>0</v>
      </c>
      <c r="K8" s="256">
        <f t="shared" ref="K8:K36" si="0">SUM(D8:J8)</f>
        <v>145.55818181818179</v>
      </c>
      <c r="L8" s="256">
        <f>(K8*6)-(D8*6)</f>
        <v>655.41818181818167</v>
      </c>
      <c r="M8" s="308">
        <f>K8*6</f>
        <v>873.34909090909082</v>
      </c>
      <c r="N8" s="257">
        <f>M8*1.1</f>
        <v>960.68399999999997</v>
      </c>
      <c r="O8" s="253">
        <f>'Tariffs 2022'!AT2</f>
        <v>0</v>
      </c>
      <c r="P8" s="253">
        <f>'Tariffs 2022'!AU2</f>
        <v>0</v>
      </c>
      <c r="Q8" s="253">
        <f>'Tariffs 2022'!AV2</f>
        <v>0</v>
      </c>
      <c r="R8" s="253">
        <f>'Tariffs 2022'!AW2</f>
        <v>0</v>
      </c>
      <c r="S8" s="258" t="str">
        <f t="shared" ref="S8" si="1">IF(SUM(O8:R8)=0,"No discount",IF(O8&gt;0,"Guaranteed off bill",IF(P8&gt;0,"Guaranteed off usage",IF(Q8&gt;0,"Pay-on-time off bill","Pay-on-time off usage"))))</f>
        <v>No discount</v>
      </c>
      <c r="T8" s="258" t="str">
        <f t="shared" ref="T8:T36" si="2">IF(OR(A8="Origin Energy",A8="Red Energy",A8="Powershop"),"Inclusive","Exclusive")</f>
        <v>Exclusive</v>
      </c>
      <c r="U8" s="313">
        <f t="shared" ref="U8:U36" si="3">IF(AND(S8="Guaranteed off bill",T8="Inclusive"),((M8*1.1)-((M8*1.1)*O8/100))/1.1,IF(AND(S8="Guaranteed off usage",T8="Inclusive"),((M8*1.1)-((L8*1.1)*P8/100))/1.1,IF(AND(S8="Guaranteed off bill",T8="Exclusive"),M8-(M8*O8/100),IF(AND(S8="Guaranteed off usage",T8="Exclusive"),M8-(L8*P8/100),IF(T8="Inclusive",((M8*1.1))/1.1,M8)))))</f>
        <v>873.34909090909082</v>
      </c>
      <c r="V8" s="313">
        <f t="shared" ref="V8:V36" si="4">IF(AND(S8="Pay-on-time off bill",T8="Inclusive"),((U8*1.1)-((U8*1.1)*Q8/100))/1.1,IF(AND(S8="Pay-on-time off usage",T8="Inclusive"),((U8*1.1)-((L8*1.1)*R8/100))/1.1,IF(AND(S8="Pay-on-time off bill",T8="Exclusive"),U8-(U8*Q8/100),IF(AND(S8="Pay-on-time off usage",T8="Exclusive"),U8-(L8*R8/100),IF(T8="Inclusive",((U8*1.1))/1.1,U8)))))</f>
        <v>873.34909090909082</v>
      </c>
      <c r="W8" s="320">
        <f t="shared" ref="W8:X23" si="5">U8*1.1</f>
        <v>960.68399999999997</v>
      </c>
      <c r="X8" s="320">
        <f t="shared" si="5"/>
        <v>960.68399999999997</v>
      </c>
      <c r="Y8" s="259">
        <f>'Tariffs 2022'!BF2</f>
        <v>0</v>
      </c>
      <c r="Z8" s="259" t="str">
        <f>'Tariffs 2022'!BG2</f>
        <v>n</v>
      </c>
      <c r="AA8" s="260" t="s">
        <v>288</v>
      </c>
      <c r="AB8" s="404"/>
      <c r="AC8" s="404"/>
      <c r="AD8" s="404"/>
      <c r="AE8" s="404"/>
      <c r="AF8" s="404"/>
      <c r="AG8" s="404"/>
      <c r="AH8" s="404"/>
      <c r="AI8" s="404"/>
      <c r="AJ8" s="404"/>
      <c r="AK8" s="404"/>
      <c r="AL8" s="404"/>
      <c r="AM8" s="404"/>
      <c r="AN8" s="404"/>
    </row>
    <row r="9" spans="1:40" ht="25" customHeight="1" x14ac:dyDescent="0.15">
      <c r="A9" s="255" t="str">
        <f>'Tariffs 2022'!F3</f>
        <v>EnergyAustralia</v>
      </c>
      <c r="B9" s="253" t="str">
        <f>'Tariffs 2022'!D3</f>
        <v>Jemena Coastal Network</v>
      </c>
      <c r="C9" s="253" t="str">
        <f>'Tariffs 2022'!G3</f>
        <v>Flexi Plan</v>
      </c>
      <c r="D9" s="256">
        <f>60*'Tariffs 2022'!H3/100</f>
        <v>40.063636363636363</v>
      </c>
      <c r="E9" s="256">
        <f>IF('Tariffs 2022'!K3="",$C$5*'Tariffs 2022'!W3/100,IF($C$5&gt;='Tariffs 2022'!L3,('Tariffs 2022'!L3*'Tariffs 2022'!W3/100),($C$5*'Tariffs 2022'!W3/100)))</f>
        <v>48.218181818181812</v>
      </c>
      <c r="F9" s="256">
        <f>IF(AND('Tariffs 2022'!L3&gt;0,'Tariffs 2022'!M3&gt;0),IF($C$5&lt;'Tariffs 2022'!L3,0,IF(($C$5-'Tariffs 2022'!L3)&lt;=('Tariffs 2022'!M3+'Tariffs 2022'!L3),(($C$5-'Tariffs 2022'!L3)*'Tariffs 2022'!X3/100),(('Tariffs 2022'!M3)*'Tariffs 2022'!X3/100))),0)</f>
        <v>33.927272727272722</v>
      </c>
      <c r="G9" s="256">
        <f>IF(AND('Tariffs 2022'!M3&gt;0,'Tariffs 2022'!N3&gt;0),IF($C$5&lt;('Tariffs 2022'!L3+'Tariffs 2022'!M3),0,IF(($C$5-'Tariffs 2022'!L3+'Tariffs 2022'!M3)&lt;=('Tariffs 2022'!L3+'Tariffs 2022'!M3+'Tariffs 2022'!N3),(($C$5-('Tariffs 2022'!L3+'Tariffs 2022'!M3))*'Tariffs 2022'!Y3/100),('Tariffs 2022'!N3*'Tariffs 2022'!Y3/100))),0)</f>
        <v>43.345454545454544</v>
      </c>
      <c r="H9" s="256">
        <f>IF(AND('Tariffs 2022'!N3&gt;0,'Tariffs 2022'!O3&gt;0),IF($C$5&lt;('Tariffs 2022'!L3+'Tariffs 2022'!M3+'Tariffs 2022'!N3),0,IF(($C$5-'Tariffs 2022'!L3+'Tariffs 2022'!M3+'Tariffs 2022'!N3)&lt;=('Tariffs 2022'!L3+'Tariffs 2022'!M3+'Tariffs 2022'!N3+'Tariffs 2022'!O3),(($C$5-('Tariffs 2022'!L3+'Tariffs 2022'!M3+'Tariffs 2022'!N3))*'Tariffs 2022'!Z3/100),('Tariffs 2022'!O3*'Tariffs 2022'!Z3/100))),0)</f>
        <v>0</v>
      </c>
      <c r="I9" s="256">
        <f>IF(AND('Tariffs 2022'!O3&gt;0,'Tariffs 2022'!P3&gt;0),IF($C$5&lt;('Tariffs 2022'!L3+'Tariffs 2022'!M3+'Tariffs 2022'!N3+'Tariffs 2022'!O3),0,IF(($C$5-'Tariffs 2022'!L3+'Tariffs 2022'!M3+'Tariffs 2022'!N3+'Tariffs 2022'!O3)&lt;=('Tariffs 2022'!L3+'Tariffs 2022'!M3+'Tariffs 2022'!N3+'Tariffs 2022'!O3+'Tariffs 2022'!P3),(($C$5-('Tariffs 2022'!L3+'Tariffs 2022'!M3+'Tariffs 2022'!N3+'Tariffs 2022'!O3))*'Tariffs 2022'!AA3/100),('Tariffs 2022'!P3*'Tariffs 2022'!AA3/100))),0)</f>
        <v>0</v>
      </c>
      <c r="J9" s="256">
        <f>IF(AND('Tariffs 2022'!P3&gt;0,'Tariffs 2022'!O3&gt;0),IF(($C$5&lt;SUM('Tariffs 2022'!L3:P3)),(0),($C$5-SUM('Tariffs 2022'!L3:P3))*'Tariffs 2022'!AB3/100),IF(AND('Tariffs 2022'!O3&gt;0,'Tariffs 2022'!P3=""),IF(($C$5&lt; SUM('Tariffs 2022'!L3:O3)),(0),($C$5-SUM('Tariffs 2022'!L3:O3))*'Tariffs 2022'!AA3/100),IF(AND('Tariffs 2022'!N3&gt;0,'Tariffs 2022'!O3=""),IF(($C$5&lt; SUM('Tariffs 2022'!L3:N3)),(0),($C$5-SUM('Tariffs 2022'!L3:N3))*'Tariffs 2022'!Z3/100),IF(AND('Tariffs 2022'!M3&gt;0,'Tariffs 2022'!N3=""),IF(($C$5&lt;'Tariffs 2022'!M3+'Tariffs 2022'!L3),(0),(($C$5-('Tariffs 2022'!M3+'Tariffs 2022'!L3))*'Tariffs 2022'!Y3/100)),IF(AND('Tariffs 2022'!L3&gt;0,'Tariffs 2022'!M3=""&gt;0),IF(($C$5&lt;'Tariffs 2022'!L3),(0),($C$5-'Tariffs 2022'!L3)*'Tariffs 2022'!X3/100),0)))))</f>
        <v>0</v>
      </c>
      <c r="K9" s="256">
        <f t="shared" si="0"/>
        <v>165.55454545454546</v>
      </c>
      <c r="L9" s="256">
        <f t="shared" ref="L9:L36" si="6">(K9*6)-(D9*6)</f>
        <v>752.9454545454546</v>
      </c>
      <c r="M9" s="308">
        <f t="shared" ref="M9:M36" si="7">K9*6</f>
        <v>993.32727272727277</v>
      </c>
      <c r="N9" s="257">
        <f t="shared" ref="N9:N36" si="8">M9*1.1</f>
        <v>1092.6600000000001</v>
      </c>
      <c r="O9" s="253">
        <f>'Tariffs 2022'!AT3</f>
        <v>8</v>
      </c>
      <c r="P9" s="253">
        <f>'Tariffs 2022'!AU3</f>
        <v>0</v>
      </c>
      <c r="Q9" s="253">
        <f>'Tariffs 2022'!AV3</f>
        <v>0</v>
      </c>
      <c r="R9" s="253">
        <f>'Tariffs 2022'!AW3</f>
        <v>0</v>
      </c>
      <c r="S9" s="258" t="str">
        <f t="shared" ref="S9:S14" si="9">IF(SUM(O9:R9)=0,"No discount",IF(O9&gt;0,"Guaranteed off bill",IF(P9&gt;0,"Guaranteed off usage",IF(Q9&gt;0,"Pay-on-time off bill","Pay-on-time off usage"))))</f>
        <v>Guaranteed off bill</v>
      </c>
      <c r="T9" s="258" t="str">
        <f t="shared" si="2"/>
        <v>Exclusive</v>
      </c>
      <c r="U9" s="313">
        <f t="shared" si="3"/>
        <v>913.86109090909099</v>
      </c>
      <c r="V9" s="313">
        <f t="shared" si="4"/>
        <v>913.86109090909099</v>
      </c>
      <c r="W9" s="321">
        <f t="shared" si="5"/>
        <v>1005.2472000000001</v>
      </c>
      <c r="X9" s="321">
        <f t="shared" si="5"/>
        <v>1005.2472000000001</v>
      </c>
      <c r="Y9" s="259">
        <f>'Tariffs 2022'!BF3</f>
        <v>0</v>
      </c>
      <c r="Z9" s="259" t="str">
        <f>'Tariffs 2022'!BG3</f>
        <v>n</v>
      </c>
      <c r="AA9" s="260" t="s">
        <v>400</v>
      </c>
      <c r="AB9" s="404"/>
      <c r="AC9" s="404"/>
      <c r="AD9" s="404"/>
      <c r="AE9" s="404"/>
      <c r="AF9" s="404"/>
      <c r="AG9" s="404"/>
      <c r="AH9" s="404"/>
      <c r="AI9" s="404"/>
      <c r="AJ9" s="404"/>
      <c r="AK9" s="404"/>
      <c r="AL9" s="404"/>
      <c r="AM9" s="404"/>
      <c r="AN9" s="404"/>
    </row>
    <row r="10" spans="1:40" ht="25" customHeight="1" x14ac:dyDescent="0.15">
      <c r="A10" s="255" t="str">
        <f>'Tariffs 2022'!F4</f>
        <v>Origin Energy</v>
      </c>
      <c r="B10" s="253" t="str">
        <f>'Tariffs 2022'!D4</f>
        <v>Jemena Coastal Network</v>
      </c>
      <c r="C10" s="253" t="str">
        <f>'Tariffs 2022'!G4</f>
        <v>Go Variable</v>
      </c>
      <c r="D10" s="256">
        <f>60*'Tariffs 2022'!H4/100</f>
        <v>36.376363636363628</v>
      </c>
      <c r="E10" s="256">
        <f>IF('Tariffs 2022'!K4="",$C$5*'Tariffs 2022'!W4/100,IF($C$5&gt;='Tariffs 2022'!L4,('Tariffs 2022'!L4*'Tariffs 2022'!W4/100),($C$5*'Tariffs 2022'!W4/100)))</f>
        <v>45.615272727272725</v>
      </c>
      <c r="F10" s="256">
        <f>IF(AND('Tariffs 2022'!L4&gt;0,'Tariffs 2022'!M4&gt;0),IF($C$5&lt;'Tariffs 2022'!L4,0,IF(($C$5-'Tariffs 2022'!L4)&lt;=('Tariffs 2022'!M4+'Tariffs 2022'!L4),(($C$5-'Tariffs 2022'!L4)*'Tariffs 2022'!X4/100),(('Tariffs 2022'!M4)*'Tariffs 2022'!X4/100))),0)</f>
        <v>66.693454545454543</v>
      </c>
      <c r="G10" s="256">
        <f>IF(AND('Tariffs 2022'!M4&gt;0,'Tariffs 2022'!N4&gt;0),IF($C$5&lt;('Tariffs 2022'!L4+'Tariffs 2022'!M4),0,IF(($C$5-'Tariffs 2022'!L4+'Tariffs 2022'!M4)&lt;=('Tariffs 2022'!L4+'Tariffs 2022'!M4+'Tariffs 2022'!N4),(($C$5-('Tariffs 2022'!L4+'Tariffs 2022'!M4))*'Tariffs 2022'!Y4/100),('Tariffs 2022'!N4*'Tariffs 2022'!Y4/100))),0)</f>
        <v>0</v>
      </c>
      <c r="H10" s="256">
        <f>IF(AND('Tariffs 2022'!N4&gt;0,'Tariffs 2022'!O4&gt;0),IF($C$5&lt;('Tariffs 2022'!L4+'Tariffs 2022'!M4+'Tariffs 2022'!N4),0,IF(($C$5-'Tariffs 2022'!L4+'Tariffs 2022'!M4+'Tariffs 2022'!N4)&lt;=('Tariffs 2022'!L4+'Tariffs 2022'!M4+'Tariffs 2022'!N4+'Tariffs 2022'!O4),(($C$5-('Tariffs 2022'!L4+'Tariffs 2022'!M4+'Tariffs 2022'!N4))*'Tariffs 2022'!Z4/100),('Tariffs 2022'!O4*'Tariffs 2022'!Z4/100))),0)</f>
        <v>0</v>
      </c>
      <c r="I10" s="256">
        <f>IF(AND('Tariffs 2022'!O4&gt;0,'Tariffs 2022'!P4&gt;0),IF($C$5&lt;('Tariffs 2022'!L4+'Tariffs 2022'!M4+'Tariffs 2022'!N4+'Tariffs 2022'!O4),0,IF(($C$5-'Tariffs 2022'!L4+'Tariffs 2022'!M4+'Tariffs 2022'!N4+'Tariffs 2022'!O4)&lt;=('Tariffs 2022'!L4+'Tariffs 2022'!M4+'Tariffs 2022'!N4+'Tariffs 2022'!O4+'Tariffs 2022'!P4),(($C$5-('Tariffs 2022'!L4+'Tariffs 2022'!M4+'Tariffs 2022'!N4+'Tariffs 2022'!O4))*'Tariffs 2022'!AA4/100),('Tariffs 2022'!P4*'Tariffs 2022'!AA4/100))),0)</f>
        <v>0</v>
      </c>
      <c r="J10" s="256">
        <f>IF(AND('Tariffs 2022'!P4&gt;0,'Tariffs 2022'!O4&gt;0),IF(($C$5&lt;SUM('Tariffs 2022'!L4:P4)),(0),($C$5-SUM('Tariffs 2022'!L4:P4))*'Tariffs 2022'!AB4/100),IF(AND('Tariffs 2022'!O4&gt;0,'Tariffs 2022'!P4=""),IF(($C$5&lt; SUM('Tariffs 2022'!L4:O4)),(0),($C$5-SUM('Tariffs 2022'!L4:O4))*'Tariffs 2022'!AA4/100),IF(AND('Tariffs 2022'!N4&gt;0,'Tariffs 2022'!O4=""),IF(($C$5&lt; SUM('Tariffs 2022'!L4:N4)),(0),($C$5-SUM('Tariffs 2022'!L4:N4))*'Tariffs 2022'!Z4/100),IF(AND('Tariffs 2022'!M4&gt;0,'Tariffs 2022'!N4=""),IF(($C$5&lt;'Tariffs 2022'!M4+'Tariffs 2022'!L4),(0),(($C$5-('Tariffs 2022'!M4+'Tariffs 2022'!L4))*'Tariffs 2022'!Y4/100)),IF(AND('Tariffs 2022'!L4&gt;0,'Tariffs 2022'!M4=""&gt;0),IF(($C$5&lt;'Tariffs 2022'!L4),(0),($C$5-'Tariffs 2022'!L4)*'Tariffs 2022'!X4/100),0)))))</f>
        <v>0</v>
      </c>
      <c r="K10" s="256">
        <f t="shared" si="0"/>
        <v>148.68509090909089</v>
      </c>
      <c r="L10" s="256">
        <f t="shared" si="6"/>
        <v>673.85236363636363</v>
      </c>
      <c r="M10" s="308">
        <f t="shared" si="7"/>
        <v>892.11054545454533</v>
      </c>
      <c r="N10" s="257">
        <f t="shared" si="8"/>
        <v>981.32159999999999</v>
      </c>
      <c r="O10" s="253">
        <f>'Tariffs 2022'!AT4</f>
        <v>0</v>
      </c>
      <c r="P10" s="253">
        <f>'Tariffs 2022'!AU4</f>
        <v>0</v>
      </c>
      <c r="Q10" s="253">
        <f>'Tariffs 2022'!AV4</f>
        <v>0</v>
      </c>
      <c r="R10" s="253">
        <f>'Tariffs 2022'!AW4</f>
        <v>0</v>
      </c>
      <c r="S10" s="258" t="str">
        <f t="shared" si="9"/>
        <v>No discount</v>
      </c>
      <c r="T10" s="258" t="str">
        <f t="shared" si="2"/>
        <v>Inclusive</v>
      </c>
      <c r="U10" s="313">
        <f t="shared" si="3"/>
        <v>892.11054545454533</v>
      </c>
      <c r="V10" s="313">
        <f t="shared" si="4"/>
        <v>892.11054545454533</v>
      </c>
      <c r="W10" s="321">
        <f t="shared" si="5"/>
        <v>981.32159999999999</v>
      </c>
      <c r="X10" s="321">
        <f t="shared" si="5"/>
        <v>981.32159999999999</v>
      </c>
      <c r="Y10" s="259">
        <f>'Tariffs 2022'!BF4</f>
        <v>0</v>
      </c>
      <c r="Z10" s="259" t="str">
        <f>'Tariffs 2022'!BG4</f>
        <v>n</v>
      </c>
      <c r="AA10" s="260" t="s">
        <v>288</v>
      </c>
      <c r="AB10" s="404"/>
      <c r="AC10" s="404"/>
      <c r="AD10" s="404"/>
      <c r="AE10" s="404"/>
      <c r="AF10" s="404"/>
      <c r="AG10" s="404"/>
      <c r="AH10" s="404"/>
      <c r="AI10" s="404"/>
      <c r="AJ10" s="404"/>
      <c r="AK10" s="404"/>
      <c r="AL10" s="404"/>
      <c r="AM10" s="404"/>
      <c r="AN10" s="404"/>
    </row>
    <row r="11" spans="1:40" ht="25" customHeight="1" x14ac:dyDescent="0.15">
      <c r="A11" s="255" t="str">
        <f>'Tariffs 2022'!F5</f>
        <v>Red Energy</v>
      </c>
      <c r="B11" s="253" t="str">
        <f>'Tariffs 2022'!D5</f>
        <v>Jemena Coastal Network</v>
      </c>
      <c r="C11" s="253" t="str">
        <f>'Tariffs 2022'!G5</f>
        <v>Living Energy Saver</v>
      </c>
      <c r="D11" s="256">
        <f>60*'Tariffs 2022'!H5/100</f>
        <v>35.994545454545452</v>
      </c>
      <c r="E11" s="256">
        <f>IF('Tariffs 2022'!K5="",$C$5*'Tariffs 2022'!W5/100,IF($C$5&gt;='Tariffs 2022'!L5,('Tariffs 2022'!L5*'Tariffs 2022'!W5/100),($C$5*'Tariffs 2022'!W5/100)))</f>
        <v>37.147090909090906</v>
      </c>
      <c r="F11" s="256">
        <f>IF(AND('Tariffs 2022'!L5&gt;0,'Tariffs 2022'!M5&gt;0),IF($C$5&lt;'Tariffs 2022'!L5,0,IF(($C$5-'Tariffs 2022'!L5)&lt;=('Tariffs 2022'!M5+'Tariffs 2022'!L5),(($C$5-'Tariffs 2022'!L5)*'Tariffs 2022'!X5/100),(('Tariffs 2022'!M5)*'Tariffs 2022'!X5/100))),0)</f>
        <v>29.105818181818179</v>
      </c>
      <c r="G11" s="256">
        <f>IF(AND('Tariffs 2022'!M5&gt;0,'Tariffs 2022'!N5&gt;0),IF($C$5&lt;('Tariffs 2022'!L5+'Tariffs 2022'!M5),0,IF(($C$5-'Tariffs 2022'!L5+'Tariffs 2022'!M5)&lt;=('Tariffs 2022'!L5+'Tariffs 2022'!M5+'Tariffs 2022'!N5),(($C$5-('Tariffs 2022'!L5+'Tariffs 2022'!M5))*'Tariffs 2022'!Y5/100),('Tariffs 2022'!N5*'Tariffs 2022'!Y5/100))),0)</f>
        <v>33.512727272727268</v>
      </c>
      <c r="H11" s="256">
        <f>IF(AND('Tariffs 2022'!N5&gt;0,'Tariffs 2022'!O5&gt;0),IF($C$5&lt;('Tariffs 2022'!L5+'Tariffs 2022'!M5+'Tariffs 2022'!N5),0,IF(($C$5-'Tariffs 2022'!L5+'Tariffs 2022'!M5+'Tariffs 2022'!N5)&lt;=('Tariffs 2022'!L5+'Tariffs 2022'!M5+'Tariffs 2022'!N5+'Tariffs 2022'!O5),(($C$5-('Tariffs 2022'!L5+'Tariffs 2022'!M5+'Tariffs 2022'!N5))*'Tariffs 2022'!Z5/100),('Tariffs 2022'!O5*'Tariffs 2022'!Z5/100))),0)</f>
        <v>0</v>
      </c>
      <c r="I11" s="256">
        <f>IF(AND('Tariffs 2022'!O5&gt;0,'Tariffs 2022'!P5&gt;0),IF($C$5&lt;('Tariffs 2022'!L5+'Tariffs 2022'!M5+'Tariffs 2022'!N5+'Tariffs 2022'!O5),0,IF(($C$5-'Tariffs 2022'!L5+'Tariffs 2022'!M5+'Tariffs 2022'!N5+'Tariffs 2022'!O5)&lt;=('Tariffs 2022'!L5+'Tariffs 2022'!M5+'Tariffs 2022'!N5+'Tariffs 2022'!O5+'Tariffs 2022'!P5),(($C$5-('Tariffs 2022'!L5+'Tariffs 2022'!M5+'Tariffs 2022'!N5+'Tariffs 2022'!O5))*'Tariffs 2022'!AA5/100),('Tariffs 2022'!P5*'Tariffs 2022'!AA5/100))),0)</f>
        <v>0</v>
      </c>
      <c r="J11" s="256">
        <f>IF(AND('Tariffs 2022'!P5&gt;0,'Tariffs 2022'!O5&gt;0),IF(($C$5&lt;SUM('Tariffs 2022'!L5:P5)),(0),($C$5-SUM('Tariffs 2022'!L5:P5))*'Tariffs 2022'!AB5/100),IF(AND('Tariffs 2022'!O5&gt;0,'Tariffs 2022'!P5=""),IF(($C$5&lt; SUM('Tariffs 2022'!L5:O5)),(0),($C$5-SUM('Tariffs 2022'!L5:O5))*'Tariffs 2022'!AA5/100),IF(AND('Tariffs 2022'!N5&gt;0,'Tariffs 2022'!O5=""),IF(($C$5&lt; SUM('Tariffs 2022'!L5:N5)),(0),($C$5-SUM('Tariffs 2022'!L5:N5))*'Tariffs 2022'!Z5/100),IF(AND('Tariffs 2022'!M5&gt;0,'Tariffs 2022'!N5=""),IF(($C$5&lt;'Tariffs 2022'!M5+'Tariffs 2022'!L5),(0),(($C$5-('Tariffs 2022'!M5+'Tariffs 2022'!L5))*'Tariffs 2022'!Y5/100)),IF(AND('Tariffs 2022'!L5&gt;0,'Tariffs 2022'!M5=""&gt;0),IF(($C$5&lt;'Tariffs 2022'!L5),(0),($C$5-'Tariffs 2022'!L5)*'Tariffs 2022'!X5/100),0)))))</f>
        <v>0</v>
      </c>
      <c r="K11" s="256">
        <f t="shared" si="0"/>
        <v>135.76018181818182</v>
      </c>
      <c r="L11" s="256">
        <f t="shared" si="6"/>
        <v>598.59381818181828</v>
      </c>
      <c r="M11" s="308">
        <f t="shared" si="7"/>
        <v>814.56109090909092</v>
      </c>
      <c r="N11" s="257">
        <f t="shared" si="8"/>
        <v>896.01720000000012</v>
      </c>
      <c r="O11" s="253">
        <f>'Tariffs 2022'!AT5</f>
        <v>0</v>
      </c>
      <c r="P11" s="253">
        <f>'Tariffs 2022'!AU5</f>
        <v>0</v>
      </c>
      <c r="Q11" s="253">
        <f>'Tariffs 2022'!AV5</f>
        <v>0</v>
      </c>
      <c r="R11" s="253">
        <f>'Tariffs 2022'!AW5</f>
        <v>0</v>
      </c>
      <c r="S11" s="258" t="str">
        <f t="shared" si="9"/>
        <v>No discount</v>
      </c>
      <c r="T11" s="258" t="str">
        <f t="shared" si="2"/>
        <v>Inclusive</v>
      </c>
      <c r="U11" s="313">
        <f t="shared" si="3"/>
        <v>814.56109090909092</v>
      </c>
      <c r="V11" s="313">
        <f t="shared" si="4"/>
        <v>814.56109090909092</v>
      </c>
      <c r="W11" s="321">
        <f t="shared" si="5"/>
        <v>896.01720000000012</v>
      </c>
      <c r="X11" s="321">
        <f t="shared" si="5"/>
        <v>896.01720000000012</v>
      </c>
      <c r="Y11" s="259">
        <f>'Tariffs 2022'!BF5</f>
        <v>0</v>
      </c>
      <c r="Z11" s="268" t="str">
        <f>'Tariffs 2022'!BG5</f>
        <v>n</v>
      </c>
      <c r="AA11" s="260" t="s">
        <v>288</v>
      </c>
      <c r="AB11" s="404"/>
      <c r="AC11" s="404"/>
      <c r="AD11" s="404"/>
      <c r="AE11" s="404"/>
      <c r="AF11" s="404"/>
      <c r="AG11" s="404"/>
      <c r="AH11" s="404"/>
      <c r="AI11" s="404"/>
      <c r="AJ11" s="404"/>
      <c r="AK11" s="404"/>
      <c r="AL11" s="404"/>
      <c r="AM11" s="404"/>
      <c r="AN11" s="404"/>
    </row>
    <row r="12" spans="1:40" ht="25" customHeight="1" x14ac:dyDescent="0.15">
      <c r="A12" s="255" t="str">
        <f>'Tariffs 2022'!F6</f>
        <v>Simply Energy</v>
      </c>
      <c r="B12" s="253" t="str">
        <f>'Tariffs 2022'!D6</f>
        <v>Jemena Coastal Network</v>
      </c>
      <c r="C12" s="253" t="str">
        <f>'Tariffs 2022'!G6</f>
        <v>NRMA</v>
      </c>
      <c r="D12" s="256">
        <f>60*'Tariffs 2022'!H6/100</f>
        <v>31.799999999999997</v>
      </c>
      <c r="E12" s="256">
        <f>IF('Tariffs 2022'!K6="",$C$5*'Tariffs 2022'!W6/100,IF($C$5&gt;='Tariffs 2022'!L6,('Tariffs 2022'!L6*'Tariffs 2022'!W6/100),($C$5*'Tariffs 2022'!W6/100)))</f>
        <v>63.014545454545448</v>
      </c>
      <c r="F12" s="256">
        <f>IF(AND('Tariffs 2022'!L6&gt;0,'Tariffs 2022'!M6&gt;0),IF($C$5&lt;'Tariffs 2022'!L6,0,IF(($C$5-'Tariffs 2022'!L6)&lt;=('Tariffs 2022'!M6+'Tariffs 2022'!L6),(($C$5-'Tariffs 2022'!L6)*'Tariffs 2022'!X6/100),(('Tariffs 2022'!M6)*'Tariffs 2022'!X6/100))),0)</f>
        <v>41.258181818181818</v>
      </c>
      <c r="G12" s="256">
        <f>IF(AND('Tariffs 2022'!M6&gt;0,'Tariffs 2022'!N6&gt;0),IF($C$5&lt;('Tariffs 2022'!L6+'Tariffs 2022'!M6),0,IF(($C$5-'Tariffs 2022'!L6+'Tariffs 2022'!M6)&lt;=('Tariffs 2022'!L6+'Tariffs 2022'!M6+'Tariffs 2022'!N6),(($C$5-('Tariffs 2022'!L6+'Tariffs 2022'!M6))*'Tariffs 2022'!Y6/100),('Tariffs 2022'!N6*'Tariffs 2022'!Y6/100))),0)</f>
        <v>48.16</v>
      </c>
      <c r="H12" s="256">
        <f>IF(AND('Tariffs 2022'!N6&gt;0,'Tariffs 2022'!O6&gt;0),IF($C$5&lt;('Tariffs 2022'!L6+'Tariffs 2022'!M6+'Tariffs 2022'!N6),0,IF(($C$5-'Tariffs 2022'!L6+'Tariffs 2022'!M6+'Tariffs 2022'!N6)&lt;=('Tariffs 2022'!L6+'Tariffs 2022'!M6+'Tariffs 2022'!N6+'Tariffs 2022'!O6),(($C$5-('Tariffs 2022'!L6+'Tariffs 2022'!M6+'Tariffs 2022'!N6))*'Tariffs 2022'!Z6/100),('Tariffs 2022'!O6*'Tariffs 2022'!Z6/100))),0)</f>
        <v>0</v>
      </c>
      <c r="I12" s="256">
        <f>IF(AND('Tariffs 2022'!O6&gt;0,'Tariffs 2022'!P6&gt;0),IF($C$5&lt;('Tariffs 2022'!L6+'Tariffs 2022'!M6+'Tariffs 2022'!N6+'Tariffs 2022'!O6),0,IF(($C$5-'Tariffs 2022'!L6+'Tariffs 2022'!M6+'Tariffs 2022'!N6+'Tariffs 2022'!O6)&lt;=('Tariffs 2022'!L6+'Tariffs 2022'!M6+'Tariffs 2022'!N6+'Tariffs 2022'!O6+'Tariffs 2022'!P6),(($C$5-('Tariffs 2022'!L6+'Tariffs 2022'!M6+'Tariffs 2022'!N6+'Tariffs 2022'!O6))*'Tariffs 2022'!AA6/100),('Tariffs 2022'!P6*'Tariffs 2022'!AA6/100))),0)</f>
        <v>0</v>
      </c>
      <c r="J12" s="256">
        <f>IF(AND('Tariffs 2022'!P6&gt;0,'Tariffs 2022'!O6&gt;0),IF(($C$5&lt;SUM('Tariffs 2022'!L6:P6)),(0),($C$5-SUM('Tariffs 2022'!L6:P6))*'Tariffs 2022'!AB6/100),IF(AND('Tariffs 2022'!O6&gt;0,'Tariffs 2022'!P6=""),IF(($C$5&lt; SUM('Tariffs 2022'!L6:O6)),(0),($C$5-SUM('Tariffs 2022'!L6:O6))*'Tariffs 2022'!AA6/100),IF(AND('Tariffs 2022'!N6&gt;0,'Tariffs 2022'!O6=""),IF(($C$5&lt; SUM('Tariffs 2022'!L6:N6)),(0),($C$5-SUM('Tariffs 2022'!L6:N6))*'Tariffs 2022'!Z6/100),IF(AND('Tariffs 2022'!M6&gt;0,'Tariffs 2022'!N6=""),IF(($C$5&lt;'Tariffs 2022'!M6+'Tariffs 2022'!L6),(0),(($C$5-('Tariffs 2022'!M6+'Tariffs 2022'!L6))*'Tariffs 2022'!Y6/100)),IF(AND('Tariffs 2022'!L6&gt;0,'Tariffs 2022'!M6=""&gt;0),IF(($C$5&lt;'Tariffs 2022'!L6),(0),($C$5-'Tariffs 2022'!L6)*'Tariffs 2022'!X6/100),0)))))</f>
        <v>0</v>
      </c>
      <c r="K12" s="256">
        <f t="shared" si="0"/>
        <v>184.23272727272726</v>
      </c>
      <c r="L12" s="256">
        <f t="shared" si="6"/>
        <v>914.59636363636355</v>
      </c>
      <c r="M12" s="308">
        <f t="shared" si="7"/>
        <v>1105.3963636363635</v>
      </c>
      <c r="N12" s="257">
        <f t="shared" si="8"/>
        <v>1215.9359999999999</v>
      </c>
      <c r="O12" s="253">
        <f>'Tariffs 2022'!AT6</f>
        <v>1</v>
      </c>
      <c r="P12" s="253">
        <f>'Tariffs 2022'!AU6</f>
        <v>0</v>
      </c>
      <c r="Q12" s="253">
        <f>'Tariffs 2022'!AV6</f>
        <v>0</v>
      </c>
      <c r="R12" s="253">
        <f>'Tariffs 2022'!AW6</f>
        <v>0</v>
      </c>
      <c r="S12" s="258" t="str">
        <f t="shared" si="9"/>
        <v>Guaranteed off bill</v>
      </c>
      <c r="T12" s="258" t="str">
        <f t="shared" si="2"/>
        <v>Exclusive</v>
      </c>
      <c r="U12" s="313">
        <f t="shared" si="3"/>
        <v>1094.3423999999998</v>
      </c>
      <c r="V12" s="313">
        <f t="shared" si="4"/>
        <v>1094.3423999999998</v>
      </c>
      <c r="W12" s="321">
        <f t="shared" si="5"/>
        <v>1203.7766399999998</v>
      </c>
      <c r="X12" s="321">
        <f t="shared" si="5"/>
        <v>1203.7766399999998</v>
      </c>
      <c r="Y12" s="259">
        <f>'Tariffs 2022'!BF6</f>
        <v>0</v>
      </c>
      <c r="Z12" s="259" t="str">
        <f>'Tariffs 2022'!BG6</f>
        <v>n</v>
      </c>
      <c r="AA12" s="260" t="s">
        <v>400</v>
      </c>
      <c r="AB12" s="404"/>
      <c r="AC12" s="404"/>
      <c r="AD12" s="404"/>
      <c r="AE12" s="404"/>
      <c r="AF12" s="404"/>
      <c r="AG12" s="404"/>
      <c r="AH12" s="404"/>
      <c r="AI12" s="404"/>
      <c r="AJ12" s="404"/>
      <c r="AK12" s="404"/>
      <c r="AL12" s="404"/>
      <c r="AM12" s="404"/>
      <c r="AN12" s="404"/>
    </row>
    <row r="13" spans="1:40" ht="25" customHeight="1" x14ac:dyDescent="0.15">
      <c r="A13" s="255" t="str">
        <f>'Tariffs 2022'!F7</f>
        <v>GloBird Energy</v>
      </c>
      <c r="B13" s="253" t="str">
        <f>'Tariffs 2022'!D7</f>
        <v>Jemena Coastal Network</v>
      </c>
      <c r="C13" s="253" t="str">
        <f>'Tariffs 2022'!G7</f>
        <v>GloSave</v>
      </c>
      <c r="D13" s="256">
        <f>60*'Tariffs 2022'!H7/100</f>
        <v>26.399999999999995</v>
      </c>
      <c r="E13" s="256">
        <f>IF('Tariffs 2022'!K7="",$C$5*'Tariffs 2022'!W7/100,IF($C$5&gt;='Tariffs 2022'!L7,('Tariffs 2022'!L7*'Tariffs 2022'!W7/100),($C$5*'Tariffs 2022'!W7/100)))</f>
        <v>63.75</v>
      </c>
      <c r="F13" s="256">
        <f>IF(AND('Tariffs 2022'!L7&gt;0,'Tariffs 2022'!M7&gt;0),IF($C$5&lt;'Tariffs 2022'!L7,0,IF(($C$5-'Tariffs 2022'!L7)&lt;=('Tariffs 2022'!M7+'Tariffs 2022'!L7),(($C$5-'Tariffs 2022'!L7)*'Tariffs 2022'!X7/100),(('Tariffs 2022'!M7)*'Tariffs 2022'!X7/100))),0)</f>
        <v>0</v>
      </c>
      <c r="G13" s="256">
        <f>IF(AND('Tariffs 2022'!M7&gt;0,'Tariffs 2022'!N7&gt;0),IF($C$5&lt;('Tariffs 2022'!L7+'Tariffs 2022'!M7),0,IF(($C$5-'Tariffs 2022'!L7+'Tariffs 2022'!M7)&lt;=('Tariffs 2022'!L7+'Tariffs 2022'!M7+'Tariffs 2022'!N7),(($C$5-('Tariffs 2022'!L7+'Tariffs 2022'!M7))*'Tariffs 2022'!Y7/100),('Tariffs 2022'!N7*'Tariffs 2022'!Y7/100))),0)</f>
        <v>0</v>
      </c>
      <c r="H13" s="256">
        <f>IF(AND('Tariffs 2022'!N7&gt;0,'Tariffs 2022'!O7&gt;0),IF($C$5&lt;('Tariffs 2022'!L7+'Tariffs 2022'!M7+'Tariffs 2022'!N7),0,IF(($C$5-'Tariffs 2022'!L7+'Tariffs 2022'!M7+'Tariffs 2022'!N7)&lt;=('Tariffs 2022'!L7+'Tariffs 2022'!M7+'Tariffs 2022'!N7+'Tariffs 2022'!O7),(($C$5-('Tariffs 2022'!L7+'Tariffs 2022'!M7+'Tariffs 2022'!N7))*'Tariffs 2022'!Z7/100),('Tariffs 2022'!O7*'Tariffs 2022'!Z7/100))),0)</f>
        <v>0</v>
      </c>
      <c r="I13" s="256">
        <f>IF(AND('Tariffs 2022'!O7&gt;0,'Tariffs 2022'!P7&gt;0),IF($C$5&lt;('Tariffs 2022'!L7+'Tariffs 2022'!M7+'Tariffs 2022'!N7+'Tariffs 2022'!O7),0,IF(($C$5-'Tariffs 2022'!L7+'Tariffs 2022'!M7+'Tariffs 2022'!N7+'Tariffs 2022'!O7)&lt;=('Tariffs 2022'!L7+'Tariffs 2022'!M7+'Tariffs 2022'!N7+'Tariffs 2022'!O7+'Tariffs 2022'!P7),(($C$5-('Tariffs 2022'!L7+'Tariffs 2022'!M7+'Tariffs 2022'!N7+'Tariffs 2022'!O7))*'Tariffs 2022'!AA7/100),('Tariffs 2022'!P7*'Tariffs 2022'!AA7/100))),0)</f>
        <v>0</v>
      </c>
      <c r="J13" s="256">
        <f>IF(AND('Tariffs 2022'!P7&gt;0,'Tariffs 2022'!O7&gt;0),IF(($C$5&lt;SUM('Tariffs 2022'!L7:P7)),(0),($C$5-SUM('Tariffs 2022'!L7:P7))*'Tariffs 2022'!AB7/100),IF(AND('Tariffs 2022'!O7&gt;0,'Tariffs 2022'!P7=""),IF(($C$5&lt; SUM('Tariffs 2022'!L7:O7)),(0),($C$5-SUM('Tariffs 2022'!L7:O7))*'Tariffs 2022'!AA7/100),IF(AND('Tariffs 2022'!N7&gt;0,'Tariffs 2022'!O7=""),IF(($C$5&lt; SUM('Tariffs 2022'!L7:N7)),(0),($C$5-SUM('Tariffs 2022'!L7:N7))*'Tariffs 2022'!Z7/100),IF(AND('Tariffs 2022'!M7&gt;0,'Tariffs 2022'!N7=""),IF(($C$5&lt;'Tariffs 2022'!M7+'Tariffs 2022'!L7),(0),(($C$5-('Tariffs 2022'!M7+'Tariffs 2022'!L7))*'Tariffs 2022'!Y7/100)),IF(AND('Tariffs 2022'!L7&gt;0,'Tariffs 2022'!M7=""&gt;0),IF(($C$5&lt;'Tariffs 2022'!L7),(0),($C$5-'Tariffs 2022'!L7)*'Tariffs 2022'!X7/100),0)))))</f>
        <v>110</v>
      </c>
      <c r="K13" s="256">
        <f t="shared" si="0"/>
        <v>200.14999999999998</v>
      </c>
      <c r="L13" s="256">
        <f t="shared" si="6"/>
        <v>1042.5</v>
      </c>
      <c r="M13" s="308">
        <f t="shared" si="7"/>
        <v>1200.8999999999999</v>
      </c>
      <c r="N13" s="257">
        <f t="shared" si="8"/>
        <v>1320.99</v>
      </c>
      <c r="O13" s="253">
        <f>'Tariffs 2022'!AT7</f>
        <v>0</v>
      </c>
      <c r="P13" s="253">
        <f>'Tariffs 2022'!AU7</f>
        <v>0</v>
      </c>
      <c r="Q13" s="253">
        <f>'Tariffs 2022'!AV7</f>
        <v>0</v>
      </c>
      <c r="R13" s="253">
        <f>'Tariffs 2022'!AW7</f>
        <v>0</v>
      </c>
      <c r="S13" s="397" t="str">
        <f t="shared" si="9"/>
        <v>No discount</v>
      </c>
      <c r="T13" s="397" t="str">
        <f t="shared" si="2"/>
        <v>Exclusive</v>
      </c>
      <c r="U13" s="313">
        <f t="shared" si="3"/>
        <v>1200.8999999999999</v>
      </c>
      <c r="V13" s="313">
        <f t="shared" si="4"/>
        <v>1200.8999999999999</v>
      </c>
      <c r="W13" s="321">
        <f t="shared" si="5"/>
        <v>1320.99</v>
      </c>
      <c r="X13" s="321">
        <f t="shared" si="5"/>
        <v>1320.99</v>
      </c>
      <c r="Y13" s="259">
        <f>'Tariffs 2022'!BF7</f>
        <v>0</v>
      </c>
      <c r="Z13" s="259" t="str">
        <f>'Tariffs 2022'!BG7</f>
        <v>n</v>
      </c>
      <c r="AA13" s="260" t="s">
        <v>400</v>
      </c>
      <c r="AB13" s="404"/>
      <c r="AC13" s="404"/>
      <c r="AD13" s="404"/>
      <c r="AE13" s="404"/>
      <c r="AF13" s="404"/>
      <c r="AG13" s="404"/>
      <c r="AH13" s="404"/>
      <c r="AI13" s="404"/>
      <c r="AJ13" s="404"/>
      <c r="AK13" s="404"/>
      <c r="AL13" s="404"/>
      <c r="AM13" s="404"/>
      <c r="AN13" s="404"/>
    </row>
    <row r="14" spans="1:40" ht="25" customHeight="1" x14ac:dyDescent="0.15">
      <c r="A14" s="253" t="str">
        <f>'Tariffs 2022'!F8</f>
        <v>Sumo Power</v>
      </c>
      <c r="B14" s="253" t="str">
        <f>'Tariffs 2022'!D8</f>
        <v>Jemena Coastal Network</v>
      </c>
      <c r="C14" s="253" t="str">
        <f>'Tariffs 2022'!G8</f>
        <v>Assure</v>
      </c>
      <c r="D14" s="256">
        <f>60*'Tariffs 2022'!H8/100</f>
        <v>39</v>
      </c>
      <c r="E14" s="256">
        <f>IF('Tariffs 2022'!K8="",$C$5*'Tariffs 2022'!W8/100,IF($C$5&gt;='Tariffs 2022'!L8,('Tariffs 2022'!L8*'Tariffs 2022'!W8/100),($C$5*'Tariffs 2022'!W8/100)))</f>
        <v>34.002054545454541</v>
      </c>
      <c r="F14" s="256">
        <f>IF(AND('Tariffs 2022'!L8&gt;0,'Tariffs 2022'!M8&gt;0),IF($C$5&lt;'Tariffs 2022'!L8,0,IF(($C$5-'Tariffs 2022'!L8)&lt;=('Tariffs 2022'!M8+'Tariffs 2022'!L8),(($C$5-'Tariffs 2022'!L8)*'Tariffs 2022'!X8/100),(('Tariffs 2022'!M8)*'Tariffs 2022'!X8/100))),0)</f>
        <v>57.153381818181799</v>
      </c>
      <c r="G14" s="256">
        <f>IF(AND('Tariffs 2022'!M8&gt;0,'Tariffs 2022'!N8&gt;0),IF($C$5&lt;('Tariffs 2022'!L8+'Tariffs 2022'!M8),0,IF(($C$5-'Tariffs 2022'!L8+'Tariffs 2022'!M8)&lt;=('Tariffs 2022'!L8+'Tariffs 2022'!M8+'Tariffs 2022'!N8),(($C$5-('Tariffs 2022'!L8+'Tariffs 2022'!M8))*'Tariffs 2022'!Y8/100),('Tariffs 2022'!N8*'Tariffs 2022'!Y8/100))),0)</f>
        <v>5.7485272727272649</v>
      </c>
      <c r="H14" s="256">
        <f>IF(AND('Tariffs 2022'!N8&gt;0,'Tariffs 2022'!O8&gt;0),IF($C$5&lt;('Tariffs 2022'!L8+'Tariffs 2022'!M8+'Tariffs 2022'!N8),0,IF(($C$5-'Tariffs 2022'!L8+'Tariffs 2022'!M8+'Tariffs 2022'!N8)&lt;=('Tariffs 2022'!L8+'Tariffs 2022'!M8+'Tariffs 2022'!N8+'Tariffs 2022'!O8),(($C$5-('Tariffs 2022'!L8+'Tariffs 2022'!M8+'Tariffs 2022'!N8))*'Tariffs 2022'!Z8/100),('Tariffs 2022'!O8*'Tariffs 2022'!Z8/100))),0)</f>
        <v>0</v>
      </c>
      <c r="I14" s="256">
        <f>IF(AND('Tariffs 2022'!O8&gt;0,'Tariffs 2022'!P8&gt;0),IF($C$5&lt;('Tariffs 2022'!L8+'Tariffs 2022'!M8+'Tariffs 2022'!N8+'Tariffs 2022'!O8),0,IF(($C$5-'Tariffs 2022'!L8+'Tariffs 2022'!M8+'Tariffs 2022'!N8+'Tariffs 2022'!O8)&lt;=('Tariffs 2022'!L8+'Tariffs 2022'!M8+'Tariffs 2022'!N8+'Tariffs 2022'!O8+'Tariffs 2022'!P8),(($C$5-('Tariffs 2022'!L8+'Tariffs 2022'!M8+'Tariffs 2022'!N8+'Tariffs 2022'!O8))*'Tariffs 2022'!AA8/100),('Tariffs 2022'!P8*'Tariffs 2022'!AA8/100))),0)</f>
        <v>0</v>
      </c>
      <c r="J14" s="256">
        <f>IF(AND('Tariffs 2022'!P8&gt;0,'Tariffs 2022'!O8&gt;0),IF(($C$5&lt;SUM('Tariffs 2022'!L8:P8)),(0),($C$5-SUM('Tariffs 2022'!L8:P8))*'Tariffs 2022'!AB8/100),IF(AND('Tariffs 2022'!O8&gt;0,'Tariffs 2022'!P8=""),IF(($C$5&lt; SUM('Tariffs 2022'!L8:O8)),(0),($C$5-SUM('Tariffs 2022'!L8:O8))*'Tariffs 2022'!AA8/100),IF(AND('Tariffs 2022'!N8&gt;0,'Tariffs 2022'!O8=""),IF(($C$5&lt; SUM('Tariffs 2022'!L8:N8)),(0),($C$5-SUM('Tariffs 2022'!L8:N8))*'Tariffs 2022'!Z8/100),IF(AND('Tariffs 2022'!M8&gt;0,'Tariffs 2022'!N8=""),IF(($C$5&lt;'Tariffs 2022'!M8+'Tariffs 2022'!L8),(0),(($C$5-('Tariffs 2022'!M8+'Tariffs 2022'!L8))*'Tariffs 2022'!Y8/100)),IF(AND('Tariffs 2022'!L8&gt;0,'Tariffs 2022'!M8=""&gt;0),IF(($C$5&lt;'Tariffs 2022'!L8),(0),($C$5-'Tariffs 2022'!L8)*'Tariffs 2022'!X8/100),0)))))</f>
        <v>0</v>
      </c>
      <c r="K14" s="256">
        <f t="shared" ref="K14" si="10">SUM(D14:J14)</f>
        <v>135.90396363636361</v>
      </c>
      <c r="L14" s="256">
        <f t="shared" si="6"/>
        <v>581.42378181818162</v>
      </c>
      <c r="M14" s="308">
        <f t="shared" si="7"/>
        <v>815.42378181818162</v>
      </c>
      <c r="N14" s="257">
        <f t="shared" si="8"/>
        <v>896.96615999999983</v>
      </c>
      <c r="O14" s="253">
        <f>'Tariffs 2022'!AT8</f>
        <v>0</v>
      </c>
      <c r="P14" s="253">
        <f>'Tariffs 2022'!AU8</f>
        <v>0</v>
      </c>
      <c r="Q14" s="253">
        <f>'Tariffs 2022'!AV8</f>
        <v>0</v>
      </c>
      <c r="R14" s="253">
        <f>'Tariffs 2022'!AW8</f>
        <v>0</v>
      </c>
      <c r="S14" s="397" t="str">
        <f t="shared" si="9"/>
        <v>No discount</v>
      </c>
      <c r="T14" s="397" t="str">
        <f t="shared" si="2"/>
        <v>Exclusive</v>
      </c>
      <c r="U14" s="313">
        <f t="shared" si="3"/>
        <v>815.42378181818162</v>
      </c>
      <c r="V14" s="313">
        <f t="shared" si="4"/>
        <v>815.42378181818162</v>
      </c>
      <c r="W14" s="321">
        <f t="shared" si="5"/>
        <v>896.96615999999983</v>
      </c>
      <c r="X14" s="321">
        <f t="shared" si="5"/>
        <v>896.96615999999983</v>
      </c>
      <c r="Y14" s="259">
        <f>'Tariffs 2022'!BF8</f>
        <v>0</v>
      </c>
      <c r="Z14" s="259" t="str">
        <f>'Tariffs 2022'!BG8</f>
        <v>n</v>
      </c>
      <c r="AA14" s="259" t="s">
        <v>400</v>
      </c>
      <c r="AB14" s="404"/>
      <c r="AC14" s="404"/>
      <c r="AD14" s="404"/>
      <c r="AE14" s="404"/>
      <c r="AF14" s="404"/>
      <c r="AG14" s="404"/>
      <c r="AH14" s="404"/>
      <c r="AI14" s="404"/>
      <c r="AJ14" s="404"/>
      <c r="AK14" s="404"/>
      <c r="AL14" s="404"/>
      <c r="AM14" s="404"/>
      <c r="AN14" s="404"/>
    </row>
    <row r="15" spans="1:40" ht="25" customHeight="1" x14ac:dyDescent="0.15">
      <c r="A15" s="253" t="str">
        <f>'Tariffs 2022'!F9</f>
        <v>Kogan Energy</v>
      </c>
      <c r="B15" s="253" t="str">
        <f>'Tariffs 2022'!D9</f>
        <v>Jemena Coastal Network</v>
      </c>
      <c r="C15" s="253" t="str">
        <f>'Tariffs 2022'!G9</f>
        <v>Kogan First</v>
      </c>
      <c r="D15" s="256">
        <f>60*'Tariffs 2022'!H9/100</f>
        <v>31.355999999999998</v>
      </c>
      <c r="E15" s="256">
        <f>IF('Tariffs 2022'!K9="",$C$5*'Tariffs 2022'!W9/100,IF($C$5&gt;='Tariffs 2022'!L9,('Tariffs 2022'!L9*'Tariffs 2022'!W9/100),($C$5*'Tariffs 2022'!W9/100)))</f>
        <v>104</v>
      </c>
      <c r="F15" s="256">
        <f>IF(AND('Tariffs 2022'!L9&gt;0,'Tariffs 2022'!M9&gt;0),IF($C$5&lt;'Tariffs 2022'!L9,0,IF(($C$5-'Tariffs 2022'!L9)&lt;=('Tariffs 2022'!M9+'Tariffs 2022'!L9),(($C$5-'Tariffs 2022'!L9)*'Tariffs 2022'!X9/100),(('Tariffs 2022'!M9)*'Tariffs 2022'!X9/100))),0)</f>
        <v>0</v>
      </c>
      <c r="G15" s="256">
        <f>IF(AND('Tariffs 2022'!M9&gt;0,'Tariffs 2022'!N9&gt;0),IF($C$5&lt;('Tariffs 2022'!L9+'Tariffs 2022'!M9),0,IF(($C$5-'Tariffs 2022'!L9+'Tariffs 2022'!M9)&lt;=('Tariffs 2022'!L9+'Tariffs 2022'!M9+'Tariffs 2022'!N9),(($C$5-('Tariffs 2022'!L9+'Tariffs 2022'!M9))*'Tariffs 2022'!Y9/100),('Tariffs 2022'!N9*'Tariffs 2022'!Y9/100))),0)</f>
        <v>0</v>
      </c>
      <c r="H15" s="256">
        <f>IF(AND('Tariffs 2022'!N9&gt;0,'Tariffs 2022'!O9&gt;0),IF($C$5&lt;('Tariffs 2022'!L9+'Tariffs 2022'!M9+'Tariffs 2022'!N9),0,IF(($C$5-'Tariffs 2022'!L9+'Tariffs 2022'!M9+'Tariffs 2022'!N9)&lt;=('Tariffs 2022'!L9+'Tariffs 2022'!M9+'Tariffs 2022'!N9+'Tariffs 2022'!O9),(($C$5-('Tariffs 2022'!L9+'Tariffs 2022'!M9+'Tariffs 2022'!N9))*'Tariffs 2022'!Z9/100),('Tariffs 2022'!O9*'Tariffs 2022'!Z9/100))),0)</f>
        <v>0</v>
      </c>
      <c r="I15" s="256">
        <f>IF(AND('Tariffs 2022'!O9&gt;0,'Tariffs 2022'!P9&gt;0),IF($C$5&lt;('Tariffs 2022'!L9+'Tariffs 2022'!M9+'Tariffs 2022'!N9+'Tariffs 2022'!O9),0,IF(($C$5-'Tariffs 2022'!L9+'Tariffs 2022'!M9+'Tariffs 2022'!N9+'Tariffs 2022'!O9)&lt;=('Tariffs 2022'!L9+'Tariffs 2022'!M9+'Tariffs 2022'!N9+'Tariffs 2022'!O9+'Tariffs 2022'!P9),(($C$5-('Tariffs 2022'!L9+'Tariffs 2022'!M9+'Tariffs 2022'!N9+'Tariffs 2022'!O9))*'Tariffs 2022'!AA9/100),('Tariffs 2022'!P9*'Tariffs 2022'!AA9/100))),0)</f>
        <v>0</v>
      </c>
      <c r="J15" s="256">
        <f>IF(AND('Tariffs 2022'!P9&gt;0,'Tariffs 2022'!O9&gt;0),IF(($C$5&lt;SUM('Tariffs 2022'!L9:P9)),(0),($C$5-SUM('Tariffs 2022'!L9:P9))*'Tariffs 2022'!AB9/100),IF(AND('Tariffs 2022'!O9&gt;0,'Tariffs 2022'!P9=""),IF(($C$5&lt; SUM('Tariffs 2022'!L9:O9)),(0),($C$5-SUM('Tariffs 2022'!L9:O9))*'Tariffs 2022'!AA9/100),IF(AND('Tariffs 2022'!N9&gt;0,'Tariffs 2022'!O9=""),IF(($C$5&lt; SUM('Tariffs 2022'!L9:N9)),(0),($C$5-SUM('Tariffs 2022'!L9:N9))*'Tariffs 2022'!Z9/100),IF(AND('Tariffs 2022'!M9&gt;0,'Tariffs 2022'!N9=""),IF(($C$5&lt;'Tariffs 2022'!M9+'Tariffs 2022'!L9),(0),(($C$5-('Tariffs 2022'!M9+'Tariffs 2022'!L9))*'Tariffs 2022'!Y9/100)),IF(AND('Tariffs 2022'!L9&gt;0,'Tariffs 2022'!M9=""&gt;0),IF(($C$5&lt;'Tariffs 2022'!L9),(0),($C$5-'Tariffs 2022'!L9)*'Tariffs 2022'!X9/100),0)))))</f>
        <v>0</v>
      </c>
      <c r="K15" s="256">
        <f t="shared" ref="K15:K16" si="11">SUM(D15:J15)</f>
        <v>135.35599999999999</v>
      </c>
      <c r="L15" s="256">
        <f t="shared" ref="L15:L16" si="12">(K15*6)-(D15*6)</f>
        <v>624</v>
      </c>
      <c r="M15" s="308">
        <f t="shared" ref="M15:M16" si="13">K15*6</f>
        <v>812.13599999999997</v>
      </c>
      <c r="N15" s="257">
        <f t="shared" ref="N15:N16" si="14">M15*1.1</f>
        <v>893.34960000000001</v>
      </c>
      <c r="O15" s="253">
        <f>'Tariffs 2022'!AT9</f>
        <v>0</v>
      </c>
      <c r="P15" s="253">
        <f>'Tariffs 2022'!AU9</f>
        <v>0</v>
      </c>
      <c r="Q15" s="253">
        <f>'Tariffs 2022'!AV9</f>
        <v>0</v>
      </c>
      <c r="R15" s="253">
        <f>'Tariffs 2022'!AW9</f>
        <v>0</v>
      </c>
      <c r="S15" s="397" t="str">
        <f t="shared" ref="S15:S16" si="15">IF(SUM(O15:R15)=0,"No discount",IF(O15&gt;0,"Guaranteed off bill",IF(P15&gt;0,"Guaranteed off usage",IF(Q15&gt;0,"Pay-on-time off bill","Pay-on-time off usage"))))</f>
        <v>No discount</v>
      </c>
      <c r="T15" s="397" t="str">
        <f t="shared" ref="T15:T16" si="16">IF(OR(A15="Origin Energy",A15="Red Energy",A15="Powershop"),"Inclusive","Exclusive")</f>
        <v>Exclusive</v>
      </c>
      <c r="U15" s="313">
        <f t="shared" ref="U15:U16" si="17">IF(AND(S15="Guaranteed off bill",T15="Inclusive"),((M15*1.1)-((M15*1.1)*O15/100))/1.1,IF(AND(S15="Guaranteed off usage",T15="Inclusive"),((M15*1.1)-((L15*1.1)*P15/100))/1.1,IF(AND(S15="Guaranteed off bill",T15="Exclusive"),M15-(M15*O15/100),IF(AND(S15="Guaranteed off usage",T15="Exclusive"),M15-(L15*P15/100),IF(T15="Inclusive",((M15*1.1))/1.1,M15)))))</f>
        <v>812.13599999999997</v>
      </c>
      <c r="V15" s="313">
        <f t="shared" ref="V15:V16" si="18">IF(AND(S15="Pay-on-time off bill",T15="Inclusive"),((U15*1.1)-((U15*1.1)*Q15/100))/1.1,IF(AND(S15="Pay-on-time off usage",T15="Inclusive"),((U15*1.1)-((L15*1.1)*R15/100))/1.1,IF(AND(S15="Pay-on-time off bill",T15="Exclusive"),U15-(U15*Q15/100),IF(AND(S15="Pay-on-time off usage",T15="Exclusive"),U15-(L15*R15/100),IF(T15="Inclusive",((U15*1.1))/1.1,U15)))))</f>
        <v>812.13599999999997</v>
      </c>
      <c r="W15" s="321">
        <f t="shared" ref="W15:W16" si="19">U15*1.1</f>
        <v>893.34960000000001</v>
      </c>
      <c r="X15" s="321">
        <f t="shared" ref="X15:X16" si="20">V15*1.1</f>
        <v>893.34960000000001</v>
      </c>
      <c r="Y15" s="259">
        <f>'Tariffs 2022'!BF9</f>
        <v>0</v>
      </c>
      <c r="Z15" s="259" t="str">
        <f>'Tariffs 2022'!BG9</f>
        <v>n</v>
      </c>
      <c r="AA15" s="259" t="s">
        <v>400</v>
      </c>
      <c r="AB15" s="404"/>
      <c r="AC15" s="404"/>
      <c r="AD15" s="404"/>
      <c r="AE15" s="404"/>
      <c r="AF15" s="404"/>
      <c r="AG15" s="404"/>
      <c r="AH15" s="404"/>
      <c r="AI15" s="404"/>
      <c r="AJ15" s="404"/>
      <c r="AK15" s="404"/>
      <c r="AL15" s="404"/>
      <c r="AM15" s="404"/>
      <c r="AN15" s="404"/>
    </row>
    <row r="16" spans="1:40" ht="25" customHeight="1" thickBot="1" x14ac:dyDescent="0.2">
      <c r="A16" s="292" t="str">
        <f>'Tariffs 2022'!F10</f>
        <v>Powershop</v>
      </c>
      <c r="B16" s="292" t="str">
        <f>'Tariffs 2022'!D10</f>
        <v>Jemena Coastal Network</v>
      </c>
      <c r="C16" s="292" t="str">
        <f>'Tariffs 2022'!G10</f>
        <v>Carbon Neutral</v>
      </c>
      <c r="D16" s="293">
        <f>60*'Tariffs 2022'!H10/100</f>
        <v>30.6</v>
      </c>
      <c r="E16" s="293">
        <f>IF('Tariffs 2022'!K10="",$C$5*'Tariffs 2022'!W10/100,IF($C$5&gt;='Tariffs 2022'!L10,('Tariffs 2022'!L10*'Tariffs 2022'!W10/100),($C$5*'Tariffs 2022'!W10/100)))</f>
        <v>110.18181818181816</v>
      </c>
      <c r="F16" s="293">
        <f>IF(AND('Tariffs 2022'!L10&gt;0,'Tariffs 2022'!M10&gt;0),IF($C$5&lt;'Tariffs 2022'!L10,0,IF(($C$5-'Tariffs 2022'!L10)&lt;=('Tariffs 2022'!M10+'Tariffs 2022'!L10),(($C$5-'Tariffs 2022'!L10)*'Tariffs 2022'!X10/100),(('Tariffs 2022'!M10)*'Tariffs 2022'!X10/100))),0)</f>
        <v>0</v>
      </c>
      <c r="G16" s="293">
        <f>IF(AND('Tariffs 2022'!M10&gt;0,'Tariffs 2022'!N10&gt;0),IF($C$5&lt;('Tariffs 2022'!L10+'Tariffs 2022'!M10),0,IF(($C$5-'Tariffs 2022'!L10+'Tariffs 2022'!M10)&lt;=('Tariffs 2022'!L10+'Tariffs 2022'!M10+'Tariffs 2022'!N10),(($C$5-('Tariffs 2022'!L10+'Tariffs 2022'!M10))*'Tariffs 2022'!Y10/100),('Tariffs 2022'!N10*'Tariffs 2022'!Y10/100))),0)</f>
        <v>0</v>
      </c>
      <c r="H16" s="293">
        <f>IF(AND('Tariffs 2022'!N10&gt;0,'Tariffs 2022'!O10&gt;0),IF($C$5&lt;('Tariffs 2022'!L10+'Tariffs 2022'!M10+'Tariffs 2022'!N10),0,IF(($C$5-'Tariffs 2022'!L10+'Tariffs 2022'!M10+'Tariffs 2022'!N10)&lt;=('Tariffs 2022'!L10+'Tariffs 2022'!M10+'Tariffs 2022'!N10+'Tariffs 2022'!O10),(($C$5-('Tariffs 2022'!L10+'Tariffs 2022'!M10+'Tariffs 2022'!N10))*'Tariffs 2022'!Z10/100),('Tariffs 2022'!O10*'Tariffs 2022'!Z10/100))),0)</f>
        <v>0</v>
      </c>
      <c r="I16" s="293">
        <f>IF(AND('Tariffs 2022'!O10&gt;0,'Tariffs 2022'!P10&gt;0),IF($C$5&lt;('Tariffs 2022'!L10+'Tariffs 2022'!M10+'Tariffs 2022'!N10+'Tariffs 2022'!O10),0,IF(($C$5-'Tariffs 2022'!L10+'Tariffs 2022'!M10+'Tariffs 2022'!N10+'Tariffs 2022'!O10)&lt;=('Tariffs 2022'!L10+'Tariffs 2022'!M10+'Tariffs 2022'!N10+'Tariffs 2022'!O10+'Tariffs 2022'!P10),(($C$5-('Tariffs 2022'!L10+'Tariffs 2022'!M10+'Tariffs 2022'!N10+'Tariffs 2022'!O10))*'Tariffs 2022'!AA10/100),('Tariffs 2022'!P10*'Tariffs 2022'!AA10/100))),0)</f>
        <v>0</v>
      </c>
      <c r="J16" s="293">
        <f>IF(AND('Tariffs 2022'!P10&gt;0,'Tariffs 2022'!O10&gt;0),IF(($C$5&lt;SUM('Tariffs 2022'!L10:P10)),(0),($C$5-SUM('Tariffs 2022'!L10:P10))*'Tariffs 2022'!AB10/100),IF(AND('Tariffs 2022'!O10&gt;0,'Tariffs 2022'!P10=""),IF(($C$5&lt; SUM('Tariffs 2022'!L10:O10)),(0),($C$5-SUM('Tariffs 2022'!L10:O10))*'Tariffs 2022'!AA10/100),IF(AND('Tariffs 2022'!N10&gt;0,'Tariffs 2022'!O10=""),IF(($C$5&lt; SUM('Tariffs 2022'!L10:N10)),(0),($C$5-SUM('Tariffs 2022'!L10:N10))*'Tariffs 2022'!Z10/100),IF(AND('Tariffs 2022'!M10&gt;0,'Tariffs 2022'!N10=""),IF(($C$5&lt;'Tariffs 2022'!M10+'Tariffs 2022'!L10),(0),(($C$5-('Tariffs 2022'!M10+'Tariffs 2022'!L10))*'Tariffs 2022'!Y10/100)),IF(AND('Tariffs 2022'!L10&gt;0,'Tariffs 2022'!M10=""&gt;0),IF(($C$5&lt;'Tariffs 2022'!L10),(0),($C$5-'Tariffs 2022'!L10)*'Tariffs 2022'!X10/100),0)))))</f>
        <v>0</v>
      </c>
      <c r="K16" s="293">
        <f t="shared" si="11"/>
        <v>140.78181818181815</v>
      </c>
      <c r="L16" s="293">
        <f t="shared" si="12"/>
        <v>661.09090909090889</v>
      </c>
      <c r="M16" s="310">
        <f t="shared" si="13"/>
        <v>844.69090909090892</v>
      </c>
      <c r="N16" s="294">
        <f t="shared" si="14"/>
        <v>929.15999999999985</v>
      </c>
      <c r="O16" s="292">
        <f>'Tariffs 2022'!AT10</f>
        <v>0</v>
      </c>
      <c r="P16" s="292">
        <f>'Tariffs 2022'!AU10</f>
        <v>0</v>
      </c>
      <c r="Q16" s="292">
        <f>'Tariffs 2022'!AV10</f>
        <v>0</v>
      </c>
      <c r="R16" s="292">
        <f>'Tariffs 2022'!AW10</f>
        <v>0</v>
      </c>
      <c r="S16" s="398" t="str">
        <f t="shared" si="15"/>
        <v>No discount</v>
      </c>
      <c r="T16" s="398" t="str">
        <f t="shared" si="16"/>
        <v>Inclusive</v>
      </c>
      <c r="U16" s="315">
        <f t="shared" si="17"/>
        <v>844.69090909090892</v>
      </c>
      <c r="V16" s="315">
        <f t="shared" si="18"/>
        <v>844.69090909090892</v>
      </c>
      <c r="W16" s="323">
        <f t="shared" si="19"/>
        <v>929.15999999999985</v>
      </c>
      <c r="X16" s="323">
        <f t="shared" si="20"/>
        <v>929.15999999999985</v>
      </c>
      <c r="Y16" s="296">
        <f>'Tariffs 2022'!BF10</f>
        <v>0</v>
      </c>
      <c r="Z16" s="296" t="str">
        <f>'Tariffs 2022'!BG10</f>
        <v>n</v>
      </c>
      <c r="AA16" s="296" t="s">
        <v>400</v>
      </c>
      <c r="AB16" s="404"/>
      <c r="AC16" s="404"/>
      <c r="AD16" s="404"/>
      <c r="AE16" s="404"/>
      <c r="AF16" s="404"/>
      <c r="AG16" s="404"/>
      <c r="AH16" s="404"/>
      <c r="AI16" s="404"/>
      <c r="AJ16" s="404"/>
      <c r="AK16" s="404"/>
      <c r="AL16" s="404"/>
      <c r="AM16" s="404"/>
      <c r="AN16" s="404"/>
    </row>
    <row r="17" spans="1:40" ht="25" customHeight="1" thickTop="1" x14ac:dyDescent="0.15">
      <c r="A17" s="255" t="str">
        <f>'Tariffs 2022'!F11</f>
        <v>EnergyAustralia</v>
      </c>
      <c r="B17" s="253" t="str">
        <f>'Tariffs 2022'!D11</f>
        <v>Jemena Capital Region</v>
      </c>
      <c r="C17" s="253" t="str">
        <f>'Tariffs 2022'!G11</f>
        <v>Flexi Plan</v>
      </c>
      <c r="D17" s="256">
        <f>60*'Tariffs 2022'!H11/100</f>
        <v>40.063636363636363</v>
      </c>
      <c r="E17" s="256">
        <f>IF('Tariffs 2022'!K11="",$C$5*'Tariffs 2022'!W11/100,IF($C$5&gt;='Tariffs 2022'!L11,('Tariffs 2022'!L11*'Tariffs 2022'!W11/100),($C$5*'Tariffs 2022'!W11/100)))</f>
        <v>49.934749090909079</v>
      </c>
      <c r="F17" s="256">
        <f>IF(AND('Tariffs 2022'!L11&gt;0,'Tariffs 2022'!M11&gt;0),IF($C$5&lt;'Tariffs 2022'!L11,0,IF(($C$5-'Tariffs 2022'!L11)&lt;=('Tariffs 2022'!M11+'Tariffs 2022'!L11),(($C$5-'Tariffs 2022'!L11)*'Tariffs 2022'!X11/100),(('Tariffs 2022'!M11)*'Tariffs 2022'!X11/100))),0)</f>
        <v>34.689861818181818</v>
      </c>
      <c r="G17" s="256">
        <f>IF(AND('Tariffs 2022'!M11&gt;0,'Tariffs 2022'!N11&gt;0),IF($C$5&lt;('Tariffs 2022'!L11+'Tariffs 2022'!M11),0,IF(($C$5-'Tariffs 2022'!L11+'Tariffs 2022'!M11)&lt;=('Tariffs 2022'!L11+'Tariffs 2022'!M11+'Tariffs 2022'!N11),(($C$5-('Tariffs 2022'!L11+'Tariffs 2022'!M11))*'Tariffs 2022'!Y11/100),('Tariffs 2022'!N11*'Tariffs 2022'!Y11/100))),0)</f>
        <v>41.56395636363635</v>
      </c>
      <c r="H17" s="256">
        <f>IF(AND('Tariffs 2022'!N11&gt;0,'Tariffs 2022'!O11&gt;0),IF($C$5&lt;('Tariffs 2022'!L11+'Tariffs 2022'!M11+'Tariffs 2022'!N11),0,IF(($C$5-'Tariffs 2022'!L11+'Tariffs 2022'!M11+'Tariffs 2022'!N11)&lt;=('Tariffs 2022'!L11+'Tariffs 2022'!M11+'Tariffs 2022'!N11+'Tariffs 2022'!O11),(($C$5-('Tariffs 2022'!L11+'Tariffs 2022'!M11+'Tariffs 2022'!N11))*'Tariffs 2022'!Z11/100),('Tariffs 2022'!O11*'Tariffs 2022'!Z11/100))),0)</f>
        <v>0</v>
      </c>
      <c r="I17" s="256">
        <f>IF(AND('Tariffs 2022'!O11&gt;0,'Tariffs 2022'!P11&gt;0),IF($C$5&lt;('Tariffs 2022'!L11+'Tariffs 2022'!M11+'Tariffs 2022'!N11+'Tariffs 2022'!O11),0,IF(($C$5-'Tariffs 2022'!L11+'Tariffs 2022'!M11+'Tariffs 2022'!N11+'Tariffs 2022'!O11)&lt;=('Tariffs 2022'!L11+'Tariffs 2022'!M11+'Tariffs 2022'!N11+'Tariffs 2022'!O11+'Tariffs 2022'!P11),(($C$5-('Tariffs 2022'!L11+'Tariffs 2022'!M11+'Tariffs 2022'!N11+'Tariffs 2022'!O11))*'Tariffs 2022'!AA11/100),('Tariffs 2022'!P11*'Tariffs 2022'!AA11/100))),0)</f>
        <v>0</v>
      </c>
      <c r="J17" s="256">
        <f>IF(AND('Tariffs 2022'!P11&gt;0,'Tariffs 2022'!O11&gt;0),IF(($C$5&lt;SUM('Tariffs 2022'!L11:P11)),(0),($C$5-SUM('Tariffs 2022'!L11:P11))*'Tariffs 2022'!AB11/100),IF(AND('Tariffs 2022'!O11&gt;0,'Tariffs 2022'!P11=""),IF(($C$5&lt; SUM('Tariffs 2022'!L11:O11)),(0),($C$5-SUM('Tariffs 2022'!L11:O11))*'Tariffs 2022'!AA11/100),IF(AND('Tariffs 2022'!N11&gt;0,'Tariffs 2022'!O11=""),IF(($C$5&lt; SUM('Tariffs 2022'!L11:N11)),(0),($C$5-SUM('Tariffs 2022'!L11:N11))*'Tariffs 2022'!Z11/100),IF(AND('Tariffs 2022'!M11&gt;0,'Tariffs 2022'!N11=""),IF(($C$5&lt;'Tariffs 2022'!M11+'Tariffs 2022'!L11),(0),(($C$5-('Tariffs 2022'!M11+'Tariffs 2022'!L11))*'Tariffs 2022'!Y11/100)),IF(AND('Tariffs 2022'!L11&gt;0,'Tariffs 2022'!M11=""&gt;0),IF(($C$5&lt;'Tariffs 2022'!L11),(0),($C$5-'Tariffs 2022'!L11)*'Tariffs 2022'!X11/100),0)))))</f>
        <v>0</v>
      </c>
      <c r="K17" s="256">
        <f t="shared" si="0"/>
        <v>166.25220363636362</v>
      </c>
      <c r="L17" s="256">
        <f t="shared" si="6"/>
        <v>757.13140363636353</v>
      </c>
      <c r="M17" s="308">
        <f t="shared" si="7"/>
        <v>997.51322181818171</v>
      </c>
      <c r="N17" s="257">
        <f t="shared" si="8"/>
        <v>1097.2645439999999</v>
      </c>
      <c r="O17" s="253">
        <f>'Tariffs 2022'!AT11</f>
        <v>8</v>
      </c>
      <c r="P17" s="253">
        <f>'Tariffs 2022'!AU11</f>
        <v>0</v>
      </c>
      <c r="Q17" s="253">
        <f>'Tariffs 2022'!AV11</f>
        <v>0</v>
      </c>
      <c r="R17" s="253">
        <f>'Tariffs 2022'!AW11</f>
        <v>0</v>
      </c>
      <c r="S17" s="258" t="str">
        <f t="shared" ref="S17:S36" si="21">IF(SUM(O17:R17)=0,"No discount",IF(O17&gt;0,"Guaranteed off bill",IF(P17&gt;0,"Guaranteed off usage",IF(Q17&gt;0,"Pay-on-time off bill","Pay-on-time off usage"))))</f>
        <v>Guaranteed off bill</v>
      </c>
      <c r="T17" s="258" t="str">
        <f t="shared" si="2"/>
        <v>Exclusive</v>
      </c>
      <c r="U17" s="313">
        <f t="shared" si="3"/>
        <v>917.71216407272721</v>
      </c>
      <c r="V17" s="313">
        <f t="shared" si="4"/>
        <v>917.71216407272721</v>
      </c>
      <c r="W17" s="321">
        <f t="shared" si="5"/>
        <v>1009.4833804800001</v>
      </c>
      <c r="X17" s="321">
        <f t="shared" si="5"/>
        <v>1009.4833804800001</v>
      </c>
      <c r="Y17" s="259">
        <f>'Tariffs 2022'!BF11</f>
        <v>0</v>
      </c>
      <c r="Z17" s="259" t="str">
        <f>'Tariffs 2022'!BG11</f>
        <v>n</v>
      </c>
      <c r="AA17" s="260" t="s">
        <v>288</v>
      </c>
      <c r="AB17" s="404"/>
      <c r="AC17" s="404"/>
      <c r="AD17" s="404"/>
      <c r="AE17" s="404"/>
      <c r="AF17" s="404"/>
      <c r="AG17" s="404"/>
      <c r="AH17" s="404"/>
      <c r="AI17" s="404"/>
      <c r="AJ17" s="404"/>
      <c r="AK17" s="404"/>
      <c r="AL17" s="404"/>
      <c r="AM17" s="404"/>
      <c r="AN17" s="404"/>
    </row>
    <row r="18" spans="1:40" ht="25" customHeight="1" thickBot="1" x14ac:dyDescent="0.2">
      <c r="A18" s="255" t="str">
        <f>'Tariffs 2022'!F12</f>
        <v>ActewAGL</v>
      </c>
      <c r="B18" s="253" t="str">
        <f>'Tariffs 2022'!D12</f>
        <v>Jemena Capital Region</v>
      </c>
      <c r="C18" s="253" t="str">
        <f>'Tariffs 2022'!G12</f>
        <v>Reward</v>
      </c>
      <c r="D18" s="256">
        <f>60*'Tariffs 2022'!H12/100</f>
        <v>35.249999999999993</v>
      </c>
      <c r="E18" s="256">
        <f>IF('Tariffs 2022'!K12="",$C$5*'Tariffs 2022'!W12/100,IF($C$5&gt;='Tariffs 2022'!L12,('Tariffs 2022'!L12*'Tariffs 2022'!W12/100),($C$5*'Tariffs 2022'!W12/100)))</f>
        <v>48.342508200000005</v>
      </c>
      <c r="F18" s="256">
        <f>IF(AND('Tariffs 2022'!L12&gt;0,'Tariffs 2022'!M12&gt;0),IF($C$5&lt;'Tariffs 2022'!L12,0,IF(($C$5-'Tariffs 2022'!L12)&lt;=('Tariffs 2022'!M12+'Tariffs 2022'!L12),(($C$5-'Tariffs 2022'!L12)*'Tariffs 2022'!X12/100),(('Tariffs 2022'!M12)*'Tariffs 2022'!X12/100))),0)</f>
        <v>33.243798545454545</v>
      </c>
      <c r="G18" s="256">
        <f>IF(AND('Tariffs 2022'!M12&gt;0,'Tariffs 2022'!N12&gt;0),IF($C$5&lt;('Tariffs 2022'!L12+'Tariffs 2022'!M12),0,IF(($C$5-'Tariffs 2022'!L12+'Tariffs 2022'!M12)&lt;=('Tariffs 2022'!L12+'Tariffs 2022'!M12+'Tariffs 2022'!N12),(($C$5-('Tariffs 2022'!L12+'Tariffs 2022'!M12))*'Tariffs 2022'!Y12/100),('Tariffs 2022'!N12*'Tariffs 2022'!Y12/100))),0)</f>
        <v>41.145688181818187</v>
      </c>
      <c r="H18" s="256">
        <f>IF(AND('Tariffs 2022'!N12&gt;0,'Tariffs 2022'!O12&gt;0),IF($C$5&lt;('Tariffs 2022'!L12+'Tariffs 2022'!M12+'Tariffs 2022'!N12),0,IF(($C$5-'Tariffs 2022'!L12+'Tariffs 2022'!M12+'Tariffs 2022'!N12)&lt;=('Tariffs 2022'!L12+'Tariffs 2022'!M12+'Tariffs 2022'!N12+'Tariffs 2022'!O12),(($C$5-('Tariffs 2022'!L12+'Tariffs 2022'!M12+'Tariffs 2022'!N12))*'Tariffs 2022'!Z12/100),('Tariffs 2022'!O12*'Tariffs 2022'!Z12/100))),0)</f>
        <v>0</v>
      </c>
      <c r="I18" s="256">
        <f>IF(AND('Tariffs 2022'!O12&gt;0,'Tariffs 2022'!P12&gt;0),IF($C$5&lt;('Tariffs 2022'!L12+'Tariffs 2022'!M12+'Tariffs 2022'!N12+'Tariffs 2022'!O12),0,IF(($C$5-'Tariffs 2022'!L12+'Tariffs 2022'!M12+'Tariffs 2022'!N12+'Tariffs 2022'!O12)&lt;=('Tariffs 2022'!L12+'Tariffs 2022'!M12+'Tariffs 2022'!N12+'Tariffs 2022'!O12+'Tariffs 2022'!P12),(($C$5-('Tariffs 2022'!L12+'Tariffs 2022'!M12+'Tariffs 2022'!N12+'Tariffs 2022'!O12))*'Tariffs 2022'!AA12/100),('Tariffs 2022'!P12*'Tariffs 2022'!AA12/100))),0)</f>
        <v>0</v>
      </c>
      <c r="J18" s="256">
        <f>IF(AND('Tariffs 2022'!P12&gt;0,'Tariffs 2022'!O12&gt;0),IF(($C$5&lt;SUM('Tariffs 2022'!L12:P12)),(0),($C$5-SUM('Tariffs 2022'!L12:P12))*'Tariffs 2022'!AB12/100),IF(AND('Tariffs 2022'!O12&gt;0,'Tariffs 2022'!P12=""),IF(($C$5&lt; SUM('Tariffs 2022'!L12:O12)),(0),($C$5-SUM('Tariffs 2022'!L12:O12))*'Tariffs 2022'!AA12/100),IF(AND('Tariffs 2022'!N12&gt;0,'Tariffs 2022'!O12=""),IF(($C$5&lt; SUM('Tariffs 2022'!L12:N12)),(0),($C$5-SUM('Tariffs 2022'!L12:N12))*'Tariffs 2022'!Z12/100),IF(AND('Tariffs 2022'!M12&gt;0,'Tariffs 2022'!N12=""),IF(($C$5&lt;'Tariffs 2022'!M12+'Tariffs 2022'!L12),(0),(($C$5-('Tariffs 2022'!M12+'Tariffs 2022'!L12))*'Tariffs 2022'!Y12/100)),IF(AND('Tariffs 2022'!L12&gt;0,'Tariffs 2022'!M12=""&gt;0),IF(($C$5&lt;'Tariffs 2022'!L12),(0),($C$5-'Tariffs 2022'!L12)*'Tariffs 2022'!X12/100),0)))))</f>
        <v>0</v>
      </c>
      <c r="K18" s="256">
        <f t="shared" si="0"/>
        <v>157.98199492727275</v>
      </c>
      <c r="L18" s="256">
        <f t="shared" si="6"/>
        <v>736.39196956363662</v>
      </c>
      <c r="M18" s="308">
        <f t="shared" si="7"/>
        <v>947.89196956363651</v>
      </c>
      <c r="N18" s="257">
        <f t="shared" si="8"/>
        <v>1042.6811665200003</v>
      </c>
      <c r="O18" s="253">
        <f>'Tariffs 2022'!AT12</f>
        <v>11</v>
      </c>
      <c r="P18" s="253">
        <f>'Tariffs 2022'!AU12</f>
        <v>0</v>
      </c>
      <c r="Q18" s="253">
        <f>'Tariffs 2022'!AV12</f>
        <v>0</v>
      </c>
      <c r="R18" s="253">
        <f>'Tariffs 2022'!AW12</f>
        <v>0</v>
      </c>
      <c r="S18" s="258" t="str">
        <f t="shared" si="21"/>
        <v>Guaranteed off bill</v>
      </c>
      <c r="T18" s="258" t="str">
        <f t="shared" si="2"/>
        <v>Exclusive</v>
      </c>
      <c r="U18" s="313">
        <f t="shared" si="3"/>
        <v>843.6238529116365</v>
      </c>
      <c r="V18" s="313">
        <f t="shared" si="4"/>
        <v>843.6238529116365</v>
      </c>
      <c r="W18" s="321">
        <f t="shared" si="5"/>
        <v>927.98623820280022</v>
      </c>
      <c r="X18" s="321">
        <f t="shared" si="5"/>
        <v>927.98623820280022</v>
      </c>
      <c r="Y18" s="259">
        <f>'Tariffs 2022'!BF12</f>
        <v>12</v>
      </c>
      <c r="Z18" s="259" t="str">
        <f>'Tariffs 2022'!BG12</f>
        <v>n</v>
      </c>
      <c r="AA18" s="260" t="s">
        <v>288</v>
      </c>
      <c r="AB18" s="404"/>
      <c r="AC18" s="404"/>
      <c r="AD18" s="404"/>
      <c r="AE18" s="404"/>
      <c r="AF18" s="404"/>
      <c r="AG18" s="404"/>
      <c r="AH18" s="404"/>
      <c r="AI18" s="404"/>
      <c r="AJ18" s="404"/>
      <c r="AK18" s="404"/>
      <c r="AL18" s="404"/>
      <c r="AM18" s="404"/>
      <c r="AN18" s="404"/>
    </row>
    <row r="19" spans="1:40" ht="25" customHeight="1" thickTop="1" x14ac:dyDescent="0.15">
      <c r="A19" s="284" t="str">
        <f>'Tariffs 2022'!F13</f>
        <v>EnergyAustralia</v>
      </c>
      <c r="B19" s="285" t="str">
        <f>'Tariffs 2022'!D13</f>
        <v xml:space="preserve">Evoenergy Queanbeyan </v>
      </c>
      <c r="C19" s="285" t="str">
        <f>'Tariffs 2022'!G13</f>
        <v>Flexi Plan</v>
      </c>
      <c r="D19" s="286">
        <f>60*'Tariffs 2022'!H13/100</f>
        <v>48.703636363636363</v>
      </c>
      <c r="E19" s="286">
        <f>IF('Tariffs 2022'!K13="",$C$5*'Tariffs 2022'!W13/100,IF($C$5&gt;='Tariffs 2022'!L13,('Tariffs 2022'!L13*'Tariffs 2022'!W13/100),($C$5*'Tariffs 2022'!W13/100)))</f>
        <v>82.715039999999973</v>
      </c>
      <c r="F19" s="286">
        <f>IF(AND('Tariffs 2022'!L13&gt;0,'Tariffs 2022'!M13&gt;0),IF($C$5&lt;'Tariffs 2022'!L13,0,IF(($C$5-'Tariffs 2022'!L13)&lt;=('Tariffs 2022'!M13+'Tariffs 2022'!L13),(($C$5-'Tariffs 2022'!L13)*'Tariffs 2022'!X13/100),(('Tariffs 2022'!M13)*'Tariffs 2022'!X13/100))),0)</f>
        <v>46.445629090909094</v>
      </c>
      <c r="G19" s="286">
        <f>IF(AND('Tariffs 2022'!M13&gt;0,'Tariffs 2022'!N13&gt;0),IF($C$5&lt;('Tariffs 2022'!L13+'Tariffs 2022'!M13),0,IF(($C$5-'Tariffs 2022'!L13+'Tariffs 2022'!M13)&lt;=('Tariffs 2022'!L13+'Tariffs 2022'!M13+'Tariffs 2022'!N13),(($C$5-('Tariffs 2022'!L13+'Tariffs 2022'!M13))*'Tariffs 2022'!Y13/100),('Tariffs 2022'!N13*'Tariffs 2022'!Y13/100))),0)</f>
        <v>0</v>
      </c>
      <c r="H19" s="286">
        <f>IF(AND('Tariffs 2022'!N13&gt;0,'Tariffs 2022'!O13&gt;0),IF($C$5&lt;('Tariffs 2022'!L13+'Tariffs 2022'!M13+'Tariffs 2022'!N13),0,IF(($C$5-'Tariffs 2022'!L13+'Tariffs 2022'!M13+'Tariffs 2022'!N13)&lt;=('Tariffs 2022'!L13+'Tariffs 2022'!M13+'Tariffs 2022'!N13+'Tariffs 2022'!O13),(($C$5-('Tariffs 2022'!L13+'Tariffs 2022'!M13+'Tariffs 2022'!N13))*'Tariffs 2022'!Z13/100),('Tariffs 2022'!O13*'Tariffs 2022'!Z13/100))),0)</f>
        <v>0</v>
      </c>
      <c r="I19" s="286">
        <f>IF(AND('Tariffs 2022'!O13&gt;0,'Tariffs 2022'!P13&gt;0),IF($C$5&lt;('Tariffs 2022'!L13+'Tariffs 2022'!M13+'Tariffs 2022'!N13+'Tariffs 2022'!O13),0,IF(($C$5-'Tariffs 2022'!L13+'Tariffs 2022'!M13+'Tariffs 2022'!N13+'Tariffs 2022'!O13)&lt;=('Tariffs 2022'!L13+'Tariffs 2022'!M13+'Tariffs 2022'!N13+'Tariffs 2022'!O13+'Tariffs 2022'!P13),(($C$5-('Tariffs 2022'!L13+'Tariffs 2022'!M13+'Tariffs 2022'!N13+'Tariffs 2022'!O13))*'Tariffs 2022'!AA13/100),('Tariffs 2022'!P13*'Tariffs 2022'!AA13/100))),0)</f>
        <v>0</v>
      </c>
      <c r="J19" s="286">
        <f>IF(AND('Tariffs 2022'!P13&gt;0,'Tariffs 2022'!O13&gt;0),IF(($C$5&lt;SUM('Tariffs 2022'!L13:P13)),(0),($C$5-SUM('Tariffs 2022'!L13:P13))*'Tariffs 2022'!AB13/100),IF(AND('Tariffs 2022'!O13&gt;0,'Tariffs 2022'!P13=""),IF(($C$5&lt; SUM('Tariffs 2022'!L13:O13)),(0),($C$5-SUM('Tariffs 2022'!L13:O13))*'Tariffs 2022'!AA13/100),IF(AND('Tariffs 2022'!N13&gt;0,'Tariffs 2022'!O13=""),IF(($C$5&lt; SUM('Tariffs 2022'!L13:N13)),(0),($C$5-SUM('Tariffs 2022'!L13:N13))*'Tariffs 2022'!Z13/100),IF(AND('Tariffs 2022'!M13&gt;0,'Tariffs 2022'!N13=""),IF(($C$5&lt;'Tariffs 2022'!M13+'Tariffs 2022'!L13),(0),(($C$5-('Tariffs 2022'!M13+'Tariffs 2022'!L13))*'Tariffs 2022'!Y13/100)),IF(AND('Tariffs 2022'!L13&gt;0,'Tariffs 2022'!M13=""&gt;0),IF(($C$5&lt;'Tariffs 2022'!L13),(0),($C$5-'Tariffs 2022'!L13)*'Tariffs 2022'!X13/100),0)))))</f>
        <v>0</v>
      </c>
      <c r="K19" s="286">
        <f t="shared" ref="K19:K21" si="22">SUM(D19:J19)</f>
        <v>177.86430545454544</v>
      </c>
      <c r="L19" s="286">
        <f t="shared" si="6"/>
        <v>774.96401454545435</v>
      </c>
      <c r="M19" s="309">
        <f t="shared" si="7"/>
        <v>1067.1858327272726</v>
      </c>
      <c r="N19" s="287">
        <f t="shared" si="8"/>
        <v>1173.9044159999999</v>
      </c>
      <c r="O19" s="285">
        <f>'Tariffs 2022'!AT13</f>
        <v>8</v>
      </c>
      <c r="P19" s="285">
        <f>'Tariffs 2022'!AU13</f>
        <v>0</v>
      </c>
      <c r="Q19" s="285">
        <f>'Tariffs 2022'!AV13</f>
        <v>0</v>
      </c>
      <c r="R19" s="285">
        <f>'Tariffs 2022'!AW13</f>
        <v>0</v>
      </c>
      <c r="S19" s="288" t="str">
        <f t="shared" si="21"/>
        <v>Guaranteed off bill</v>
      </c>
      <c r="T19" s="288" t="str">
        <f t="shared" si="2"/>
        <v>Exclusive</v>
      </c>
      <c r="U19" s="314">
        <f t="shared" si="3"/>
        <v>981.81096610909071</v>
      </c>
      <c r="V19" s="314">
        <f t="shared" si="4"/>
        <v>981.81096610909071</v>
      </c>
      <c r="W19" s="322">
        <f t="shared" si="5"/>
        <v>1079.9920627199999</v>
      </c>
      <c r="X19" s="322">
        <f t="shared" si="5"/>
        <v>1079.9920627199999</v>
      </c>
      <c r="Y19" s="289">
        <f>'Tariffs 2022'!BF13</f>
        <v>0</v>
      </c>
      <c r="Z19" s="289" t="str">
        <f>'Tariffs 2022'!BG13</f>
        <v>n</v>
      </c>
      <c r="AA19" s="290" t="s">
        <v>288</v>
      </c>
      <c r="AB19" s="404"/>
      <c r="AC19" s="404"/>
      <c r="AD19" s="404"/>
      <c r="AE19" s="404"/>
      <c r="AF19" s="404"/>
      <c r="AG19" s="404"/>
      <c r="AH19" s="404"/>
      <c r="AI19" s="404"/>
      <c r="AJ19" s="404"/>
      <c r="AK19" s="404"/>
      <c r="AL19" s="404"/>
      <c r="AM19" s="404"/>
      <c r="AN19" s="404"/>
    </row>
    <row r="20" spans="1:40" ht="25" customHeight="1" thickBot="1" x14ac:dyDescent="0.2">
      <c r="A20" s="291" t="str">
        <f>'Tariffs 2022'!F14</f>
        <v>ActewAGL</v>
      </c>
      <c r="B20" s="292" t="str">
        <f>'Tariffs 2022'!D14</f>
        <v xml:space="preserve">Evoenergy Queanbeyan </v>
      </c>
      <c r="C20" s="292" t="str">
        <f>'Tariffs 2022'!G14</f>
        <v>Reward</v>
      </c>
      <c r="D20" s="293">
        <f>60*'Tariffs 2022'!H14/100</f>
        <v>45.599999999999994</v>
      </c>
      <c r="E20" s="293">
        <f>IF('Tariffs 2022'!K14="",$C$5*'Tariffs 2022'!W14/100,IF($C$5&gt;='Tariffs 2022'!L14,('Tariffs 2022'!L14*'Tariffs 2022'!W14/100),($C$5*'Tariffs 2022'!W14/100)))</f>
        <v>85.18059272727271</v>
      </c>
      <c r="F20" s="293">
        <f>IF(AND('Tariffs 2022'!L14&gt;0,'Tariffs 2022'!M14&gt;0),IF($C$5&lt;'Tariffs 2022'!L14,0,IF(($C$5-'Tariffs 2022'!L14)&lt;=('Tariffs 2022'!M14+'Tariffs 2022'!L14),(($C$5-'Tariffs 2022'!L14)*'Tariffs 2022'!X14/100),(('Tariffs 2022'!M14)*'Tariffs 2022'!X14/100))),0)</f>
        <v>42.958887999999995</v>
      </c>
      <c r="G20" s="293">
        <f>IF(AND('Tariffs 2022'!M14&gt;0,'Tariffs 2022'!N14&gt;0),IF($C$5&lt;('Tariffs 2022'!L14+'Tariffs 2022'!M14),0,IF(($C$5-'Tariffs 2022'!L14+'Tariffs 2022'!M14)&lt;=('Tariffs 2022'!L14+'Tariffs 2022'!M14+'Tariffs 2022'!N14),(($C$5-('Tariffs 2022'!L14+'Tariffs 2022'!M14))*'Tariffs 2022'!Y14/100),('Tariffs 2022'!N14*'Tariffs 2022'!Y14/100))),0)</f>
        <v>0</v>
      </c>
      <c r="H20" s="293">
        <f>IF(AND('Tariffs 2022'!N14&gt;0,'Tariffs 2022'!O14&gt;0),IF($C$5&lt;('Tariffs 2022'!L14+'Tariffs 2022'!M14+'Tariffs 2022'!N14),0,IF(($C$5-'Tariffs 2022'!L14+'Tariffs 2022'!M14+'Tariffs 2022'!N14)&lt;=('Tariffs 2022'!L14+'Tariffs 2022'!M14+'Tariffs 2022'!N14+'Tariffs 2022'!O14),(($C$5-('Tariffs 2022'!L14+'Tariffs 2022'!M14+'Tariffs 2022'!N14))*'Tariffs 2022'!Z14/100),('Tariffs 2022'!O14*'Tariffs 2022'!Z14/100))),0)</f>
        <v>0</v>
      </c>
      <c r="I20" s="293">
        <f>IF(AND('Tariffs 2022'!O14&gt;0,'Tariffs 2022'!P14&gt;0),IF($C$5&lt;('Tariffs 2022'!L14+'Tariffs 2022'!M14+'Tariffs 2022'!N14+'Tariffs 2022'!O14),0,IF(($C$5-'Tariffs 2022'!L14+'Tariffs 2022'!M14+'Tariffs 2022'!N14+'Tariffs 2022'!O14)&lt;=('Tariffs 2022'!L14+'Tariffs 2022'!M14+'Tariffs 2022'!N14+'Tariffs 2022'!O14+'Tariffs 2022'!P14),(($C$5-('Tariffs 2022'!L14+'Tariffs 2022'!M14+'Tariffs 2022'!N14+'Tariffs 2022'!O14))*'Tariffs 2022'!AA14/100),('Tariffs 2022'!P14*'Tariffs 2022'!AA14/100))),0)</f>
        <v>0</v>
      </c>
      <c r="J20" s="293">
        <f>IF(AND('Tariffs 2022'!P14&gt;0,'Tariffs 2022'!O14&gt;0),IF(($C$5&lt;SUM('Tariffs 2022'!L14:P14)),(0),($C$5-SUM('Tariffs 2022'!L14:P14))*'Tariffs 2022'!AB14/100),IF(AND('Tariffs 2022'!O14&gt;0,'Tariffs 2022'!P14=""),IF(($C$5&lt; SUM('Tariffs 2022'!L14:O14)),(0),($C$5-SUM('Tariffs 2022'!L14:O14))*'Tariffs 2022'!AA14/100),IF(AND('Tariffs 2022'!N14&gt;0,'Tariffs 2022'!O14=""),IF(($C$5&lt; SUM('Tariffs 2022'!L14:N14)),(0),($C$5-SUM('Tariffs 2022'!L14:N14))*'Tariffs 2022'!Z14/100),IF(AND('Tariffs 2022'!M14&gt;0,'Tariffs 2022'!N14=""),IF(($C$5&lt;'Tariffs 2022'!M14+'Tariffs 2022'!L14),(0),(($C$5-('Tariffs 2022'!M14+'Tariffs 2022'!L14))*'Tariffs 2022'!Y14/100)),IF(AND('Tariffs 2022'!L14&gt;0,'Tariffs 2022'!M14=""&gt;0),IF(($C$5&lt;'Tariffs 2022'!L14),(0),($C$5-'Tariffs 2022'!L14)*'Tariffs 2022'!X14/100),0)))))</f>
        <v>0</v>
      </c>
      <c r="K20" s="293">
        <f t="shared" si="22"/>
        <v>173.73948072727271</v>
      </c>
      <c r="L20" s="293">
        <f t="shared" si="6"/>
        <v>768.83688436363627</v>
      </c>
      <c r="M20" s="310">
        <f t="shared" si="7"/>
        <v>1042.4368843636362</v>
      </c>
      <c r="N20" s="294">
        <f t="shared" si="8"/>
        <v>1146.6805727999999</v>
      </c>
      <c r="O20" s="292">
        <f>'Tariffs 2022'!AT14</f>
        <v>11</v>
      </c>
      <c r="P20" s="292">
        <f>'Tariffs 2022'!AU14</f>
        <v>0</v>
      </c>
      <c r="Q20" s="292">
        <f>'Tariffs 2022'!AV14</f>
        <v>0</v>
      </c>
      <c r="R20" s="292">
        <f>'Tariffs 2022'!AW14</f>
        <v>0</v>
      </c>
      <c r="S20" s="295" t="str">
        <f t="shared" si="21"/>
        <v>Guaranteed off bill</v>
      </c>
      <c r="T20" s="295" t="str">
        <f t="shared" si="2"/>
        <v>Exclusive</v>
      </c>
      <c r="U20" s="315">
        <f t="shared" si="3"/>
        <v>927.76882708363621</v>
      </c>
      <c r="V20" s="315">
        <f t="shared" si="4"/>
        <v>927.76882708363621</v>
      </c>
      <c r="W20" s="323">
        <f t="shared" si="5"/>
        <v>1020.5457097919999</v>
      </c>
      <c r="X20" s="323">
        <f t="shared" si="5"/>
        <v>1020.5457097919999</v>
      </c>
      <c r="Y20" s="296">
        <f>'Tariffs 2022'!BF14</f>
        <v>0</v>
      </c>
      <c r="Z20" s="296" t="str">
        <f>'Tariffs 2022'!BG14</f>
        <v>n</v>
      </c>
      <c r="AA20" s="297" t="s">
        <v>288</v>
      </c>
      <c r="AB20" s="404"/>
      <c r="AC20" s="404"/>
      <c r="AD20" s="404"/>
      <c r="AE20" s="404"/>
      <c r="AF20" s="404"/>
      <c r="AG20" s="404"/>
      <c r="AH20" s="404"/>
      <c r="AI20" s="404"/>
      <c r="AJ20" s="404"/>
      <c r="AK20" s="404"/>
      <c r="AL20" s="404"/>
      <c r="AM20" s="404"/>
      <c r="AN20" s="404"/>
    </row>
    <row r="21" spans="1:40" ht="25" customHeight="1" thickTop="1" thickBot="1" x14ac:dyDescent="0.2">
      <c r="A21" s="298" t="str">
        <f>'Tariffs 2022'!F15</f>
        <v>ActewAGL</v>
      </c>
      <c r="B21" s="299" t="str">
        <f>'Tariffs 2022'!D15</f>
        <v>Evoenergy Shoalhaven</v>
      </c>
      <c r="C21" s="299" t="str">
        <f>'Tariffs 2022'!G15</f>
        <v>Reward</v>
      </c>
      <c r="D21" s="300">
        <f>60*'Tariffs 2022'!H15/100</f>
        <v>53.58</v>
      </c>
      <c r="E21" s="300">
        <f>IF('Tariffs 2022'!K15="",$C$5*'Tariffs 2022'!W15/100,IF($C$5&gt;='Tariffs 2022'!L15,('Tariffs 2022'!L15*'Tariffs 2022'!W15/100),($C$5*'Tariffs 2022'!W15/100)))</f>
        <v>127.99999999999999</v>
      </c>
      <c r="F21" s="300">
        <f>IF(AND('Tariffs 2022'!L15&gt;0,'Tariffs 2022'!M15&gt;0),IF($C$5&lt;'Tariffs 2022'!L15,0,IF(($C$5-'Tariffs 2022'!L15)&lt;=('Tariffs 2022'!M15+'Tariffs 2022'!L15),(($C$5-'Tariffs 2022'!L15)*'Tariffs 2022'!X15/100),(('Tariffs 2022'!M15)*'Tariffs 2022'!X15/100))),0)</f>
        <v>0</v>
      </c>
      <c r="G21" s="300">
        <f>IF(AND('Tariffs 2022'!M15&gt;0,'Tariffs 2022'!N15&gt;0),IF($C$5&lt;('Tariffs 2022'!L15+'Tariffs 2022'!M15),0,IF(($C$5-'Tariffs 2022'!L15+'Tariffs 2022'!M15)&lt;=('Tariffs 2022'!L15+'Tariffs 2022'!M15+'Tariffs 2022'!N15),(($C$5-('Tariffs 2022'!L15+'Tariffs 2022'!M15))*'Tariffs 2022'!Y15/100),('Tariffs 2022'!N15*'Tariffs 2022'!Y15/100))),0)</f>
        <v>0</v>
      </c>
      <c r="H21" s="300">
        <f>IF(AND('Tariffs 2022'!N15&gt;0,'Tariffs 2022'!O15&gt;0),IF($C$5&lt;('Tariffs 2022'!L15+'Tariffs 2022'!M15+'Tariffs 2022'!N15),0,IF(($C$5-'Tariffs 2022'!L15+'Tariffs 2022'!M15+'Tariffs 2022'!N15)&lt;=('Tariffs 2022'!L15+'Tariffs 2022'!M15+'Tariffs 2022'!N15+'Tariffs 2022'!O15),(($C$5-('Tariffs 2022'!L15+'Tariffs 2022'!M15+'Tariffs 2022'!N15))*'Tariffs 2022'!Z15/100),('Tariffs 2022'!O15*'Tariffs 2022'!Z15/100))),0)</f>
        <v>0</v>
      </c>
      <c r="I21" s="300">
        <f>IF(AND('Tariffs 2022'!O15&gt;0,'Tariffs 2022'!P15&gt;0),IF($C$5&lt;('Tariffs 2022'!L15+'Tariffs 2022'!M15+'Tariffs 2022'!N15+'Tariffs 2022'!O15),0,IF(($C$5-'Tariffs 2022'!L15+'Tariffs 2022'!M15+'Tariffs 2022'!N15+'Tariffs 2022'!O15)&lt;=('Tariffs 2022'!L15+'Tariffs 2022'!M15+'Tariffs 2022'!N15+'Tariffs 2022'!O15+'Tariffs 2022'!P15),(($C$5-('Tariffs 2022'!L15+'Tariffs 2022'!M15+'Tariffs 2022'!N15+'Tariffs 2022'!O15))*'Tariffs 2022'!AA15/100),('Tariffs 2022'!P15*'Tariffs 2022'!AA15/100))),0)</f>
        <v>0</v>
      </c>
      <c r="J21" s="300">
        <f>IF(AND('Tariffs 2022'!P15&gt;0,'Tariffs 2022'!O15&gt;0),IF(($C$5&lt;SUM('Tariffs 2022'!L15:P15)),(0),($C$5-SUM('Tariffs 2022'!L15:P15))*'Tariffs 2022'!AB15/100),IF(AND('Tariffs 2022'!O15&gt;0,'Tariffs 2022'!P15=""),IF(($C$5&lt; SUM('Tariffs 2022'!L15:O15)),(0),($C$5-SUM('Tariffs 2022'!L15:O15))*'Tariffs 2022'!AA15/100),IF(AND('Tariffs 2022'!N15&gt;0,'Tariffs 2022'!O15=""),IF(($C$5&lt; SUM('Tariffs 2022'!L15:N15)),(0),($C$5-SUM('Tariffs 2022'!L15:N15))*'Tariffs 2022'!Z15/100),IF(AND('Tariffs 2022'!M15&gt;0,'Tariffs 2022'!N15=""),IF(($C$5&lt;'Tariffs 2022'!M15+'Tariffs 2022'!L15),(0),(($C$5-('Tariffs 2022'!M15+'Tariffs 2022'!L15))*'Tariffs 2022'!Y15/100)),IF(AND('Tariffs 2022'!L15&gt;0,'Tariffs 2022'!M15=""&gt;0),IF(($C$5&lt;'Tariffs 2022'!L15),(0),($C$5-'Tariffs 2022'!L15)*'Tariffs 2022'!X15/100),0)))))</f>
        <v>0</v>
      </c>
      <c r="K21" s="300">
        <f t="shared" si="22"/>
        <v>181.57999999999998</v>
      </c>
      <c r="L21" s="300">
        <f t="shared" si="6"/>
        <v>768</v>
      </c>
      <c r="M21" s="311">
        <f t="shared" si="7"/>
        <v>1089.48</v>
      </c>
      <c r="N21" s="301">
        <f t="shared" si="8"/>
        <v>1198.4280000000001</v>
      </c>
      <c r="O21" s="299">
        <f>'Tariffs 2022'!AT15</f>
        <v>6</v>
      </c>
      <c r="P21" s="299">
        <f>'Tariffs 2022'!AU15</f>
        <v>0</v>
      </c>
      <c r="Q21" s="299">
        <f>'Tariffs 2022'!AV15</f>
        <v>0</v>
      </c>
      <c r="R21" s="299">
        <f>'Tariffs 2022'!AW15</f>
        <v>0</v>
      </c>
      <c r="S21" s="302" t="str">
        <f t="shared" si="21"/>
        <v>Guaranteed off bill</v>
      </c>
      <c r="T21" s="302" t="str">
        <f t="shared" si="2"/>
        <v>Exclusive</v>
      </c>
      <c r="U21" s="316">
        <f t="shared" si="3"/>
        <v>1024.1112000000001</v>
      </c>
      <c r="V21" s="316">
        <f t="shared" si="4"/>
        <v>1024.1112000000001</v>
      </c>
      <c r="W21" s="324">
        <f t="shared" si="5"/>
        <v>1126.5223200000003</v>
      </c>
      <c r="X21" s="324">
        <f t="shared" si="5"/>
        <v>1126.5223200000003</v>
      </c>
      <c r="Y21" s="303">
        <f>'Tariffs 2022'!BF15</f>
        <v>0</v>
      </c>
      <c r="Z21" s="303" t="str">
        <f>'Tariffs 2022'!BG15</f>
        <v>n</v>
      </c>
      <c r="AA21" s="304" t="s">
        <v>288</v>
      </c>
      <c r="AB21" s="404"/>
      <c r="AC21" s="404"/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</row>
    <row r="22" spans="1:40" ht="25" customHeight="1" thickTop="1" x14ac:dyDescent="0.15">
      <c r="A22" s="284" t="str">
        <f>'Tariffs 2022'!F16</f>
        <v>AGL</v>
      </c>
      <c r="B22" s="285" t="str">
        <f>'Tariffs 2022'!D16</f>
        <v>AGN Albury</v>
      </c>
      <c r="C22" s="285" t="str">
        <f>'Tariffs 2022'!G16</f>
        <v>Value Saver</v>
      </c>
      <c r="D22" s="286">
        <f>60*'Tariffs 2022'!H16/100</f>
        <v>38.574545454545451</v>
      </c>
      <c r="E22" s="286">
        <f>IF('Tariffs 2022'!K16="",$C$5*'Tariffs 2022'!W16/100,IF($C$5&gt;='Tariffs 2022'!L16,('Tariffs 2022'!L16*'Tariffs 2022'!W16/100),($C$5*'Tariffs 2022'!W16/100)))</f>
        <v>34.075636363636356</v>
      </c>
      <c r="F22" s="286">
        <f>IF(AND('Tariffs 2022'!L16&gt;0,'Tariffs 2022'!M16&gt;0),IF($C$5&lt;'Tariffs 2022'!L16,0,IF(($C$5-'Tariffs 2022'!L16)&lt;=('Tariffs 2022'!M16+'Tariffs 2022'!L16),(($C$5-'Tariffs 2022'!L16)*'Tariffs 2022'!X16/100),(('Tariffs 2022'!M16)*'Tariffs 2022'!X16/100))),0)</f>
        <v>44.121454545454547</v>
      </c>
      <c r="G22" s="286">
        <f>IF(AND('Tariffs 2022'!M16&gt;0,'Tariffs 2022'!N16&gt;0),IF($C$5&lt;('Tariffs 2022'!L16+'Tariffs 2022'!M16),0,IF(($C$5-'Tariffs 2022'!L16+'Tariffs 2022'!M16)&lt;=('Tariffs 2022'!L16+'Tariffs 2022'!M16+'Tariffs 2022'!N16),(($C$5-('Tariffs 2022'!L16+'Tariffs 2022'!M16))*'Tariffs 2022'!Y16/100),('Tariffs 2022'!N16*'Tariffs 2022'!Y16/100))),0)</f>
        <v>0</v>
      </c>
      <c r="H22" s="286">
        <f>IF(AND('Tariffs 2022'!N16&gt;0,'Tariffs 2022'!O16&gt;0),IF($C$5&lt;('Tariffs 2022'!L16+'Tariffs 2022'!M16+'Tariffs 2022'!N16),0,IF(($C$5-'Tariffs 2022'!L16+'Tariffs 2022'!M16+'Tariffs 2022'!N16)&lt;=('Tariffs 2022'!L16+'Tariffs 2022'!M16+'Tariffs 2022'!N16+'Tariffs 2022'!O16),(($C$5-('Tariffs 2022'!L16+'Tariffs 2022'!M16+'Tariffs 2022'!N16))*'Tariffs 2022'!Z16/100),('Tariffs 2022'!O16*'Tariffs 2022'!Z16/100))),0)</f>
        <v>0</v>
      </c>
      <c r="I22" s="286">
        <f>IF(AND('Tariffs 2022'!O16&gt;0,'Tariffs 2022'!P16&gt;0),IF($C$5&lt;('Tariffs 2022'!L16+'Tariffs 2022'!M16+'Tariffs 2022'!N16+'Tariffs 2022'!O16),0,IF(($C$5-'Tariffs 2022'!L16+'Tariffs 2022'!M16+'Tariffs 2022'!N16+'Tariffs 2022'!O16)&lt;=('Tariffs 2022'!L16+'Tariffs 2022'!M16+'Tariffs 2022'!N16+'Tariffs 2022'!O16+'Tariffs 2022'!P16),(($C$5-('Tariffs 2022'!L16+'Tariffs 2022'!M16+'Tariffs 2022'!N16+'Tariffs 2022'!O16))*'Tariffs 2022'!AA16/100),('Tariffs 2022'!P16*'Tariffs 2022'!AA16/100))),0)</f>
        <v>0</v>
      </c>
      <c r="J22" s="286">
        <f>IF(AND('Tariffs 2022'!P16&gt;0,'Tariffs 2022'!O16&gt;0),IF(($C$5&lt;SUM('Tariffs 2022'!L16:P16)),(0),($C$5-SUM('Tariffs 2022'!L16:P16))*'Tariffs 2022'!AB16/100),IF(AND('Tariffs 2022'!O16&gt;0,'Tariffs 2022'!P16=""),IF(($C$5&lt; SUM('Tariffs 2022'!L16:O16)),(0),($C$5-SUM('Tariffs 2022'!L16:O16))*'Tariffs 2022'!AA16/100),IF(AND('Tariffs 2022'!N16&gt;0,'Tariffs 2022'!O16=""),IF(($C$5&lt; SUM('Tariffs 2022'!L16:N16)),(0),($C$5-SUM('Tariffs 2022'!L16:N16))*'Tariffs 2022'!Z16/100),IF(AND('Tariffs 2022'!M16&gt;0,'Tariffs 2022'!N16=""),IF(($C$5&lt;'Tariffs 2022'!M16+'Tariffs 2022'!L16),(0),(($C$5-('Tariffs 2022'!M16+'Tariffs 2022'!L16))*'Tariffs 2022'!Y16/100)),IF(AND('Tariffs 2022'!L16&gt;0,'Tariffs 2022'!M16=""&gt;0),IF(($C$5&lt;'Tariffs 2022'!L16),(0),($C$5-'Tariffs 2022'!L16)*'Tariffs 2022'!X16/100),0)))))</f>
        <v>18.471818181818179</v>
      </c>
      <c r="K22" s="286">
        <f t="shared" si="0"/>
        <v>135.24345454545454</v>
      </c>
      <c r="L22" s="286">
        <f t="shared" si="6"/>
        <v>580.01345454545458</v>
      </c>
      <c r="M22" s="309">
        <f t="shared" si="7"/>
        <v>811.46072727272724</v>
      </c>
      <c r="N22" s="287">
        <f t="shared" si="8"/>
        <v>892.60680000000002</v>
      </c>
      <c r="O22" s="285">
        <f>'Tariffs 2022'!AT16</f>
        <v>0</v>
      </c>
      <c r="P22" s="285">
        <f>'Tariffs 2022'!AU16</f>
        <v>0</v>
      </c>
      <c r="Q22" s="285">
        <f>'Tariffs 2022'!AV16</f>
        <v>0</v>
      </c>
      <c r="R22" s="285">
        <f>'Tariffs 2022'!AW16</f>
        <v>0</v>
      </c>
      <c r="S22" s="288" t="str">
        <f t="shared" si="21"/>
        <v>No discount</v>
      </c>
      <c r="T22" s="288" t="str">
        <f t="shared" si="2"/>
        <v>Exclusive</v>
      </c>
      <c r="U22" s="314">
        <f t="shared" si="3"/>
        <v>811.46072727272724</v>
      </c>
      <c r="V22" s="314">
        <f t="shared" si="4"/>
        <v>811.46072727272724</v>
      </c>
      <c r="W22" s="322">
        <f t="shared" si="5"/>
        <v>892.60680000000002</v>
      </c>
      <c r="X22" s="322">
        <f t="shared" si="5"/>
        <v>892.60680000000002</v>
      </c>
      <c r="Y22" s="289">
        <f>'Tariffs 2022'!BF16</f>
        <v>0</v>
      </c>
      <c r="Z22" s="289" t="str">
        <f>'Tariffs 2022'!BG16</f>
        <v>n</v>
      </c>
      <c r="AA22" s="290" t="s">
        <v>288</v>
      </c>
      <c r="AB22" s="404"/>
      <c r="AC22" s="404"/>
      <c r="AD22" s="404"/>
      <c r="AE22" s="404"/>
      <c r="AF22" s="404"/>
      <c r="AG22" s="404"/>
      <c r="AH22" s="404"/>
      <c r="AI22" s="404"/>
      <c r="AJ22" s="404"/>
      <c r="AK22" s="404"/>
      <c r="AL22" s="404"/>
      <c r="AM22" s="404"/>
      <c r="AN22" s="404"/>
    </row>
    <row r="23" spans="1:40" ht="25" customHeight="1" x14ac:dyDescent="0.15">
      <c r="A23" s="255" t="str">
        <f>'Tariffs 2022'!F17</f>
        <v>EnergyAustralia</v>
      </c>
      <c r="B23" s="253" t="str">
        <f>'Tariffs 2022'!D17</f>
        <v>AGN Albury</v>
      </c>
      <c r="C23" s="253" t="str">
        <f>'Tariffs 2022'!G17</f>
        <v>Flexi Plan</v>
      </c>
      <c r="D23" s="256">
        <f>60*'Tariffs 2022'!H17/100</f>
        <v>49.472727272727269</v>
      </c>
      <c r="E23" s="256">
        <f>IF('Tariffs 2022'!K17="",$C$5*'Tariffs 2022'!W17/100,IF($C$5&gt;='Tariffs 2022'!L17,('Tariffs 2022'!L17*'Tariffs 2022'!W17/100),($C$5*'Tariffs 2022'!W17/100)))</f>
        <v>107.63636363636363</v>
      </c>
      <c r="F23" s="256">
        <f>IF(AND('Tariffs 2022'!L17&gt;0,'Tariffs 2022'!M17&gt;0),IF($C$5&lt;'Tariffs 2022'!L17,0,IF(($C$5-'Tariffs 2022'!L17)&lt;=('Tariffs 2022'!M17+'Tariffs 2022'!L17),(($C$5-'Tariffs 2022'!L17)*'Tariffs 2022'!X17/100),(('Tariffs 2022'!M17)*'Tariffs 2022'!X17/100))),0)</f>
        <v>0</v>
      </c>
      <c r="G23" s="256">
        <f>IF(AND('Tariffs 2022'!M17&gt;0,'Tariffs 2022'!N17&gt;0),IF($C$5&lt;('Tariffs 2022'!L17+'Tariffs 2022'!M17),0,IF(($C$5-'Tariffs 2022'!L17+'Tariffs 2022'!M17)&lt;=('Tariffs 2022'!L17+'Tariffs 2022'!M17+'Tariffs 2022'!N17),(($C$5-('Tariffs 2022'!L17+'Tariffs 2022'!M17))*'Tariffs 2022'!Y17/100),('Tariffs 2022'!N17*'Tariffs 2022'!Y17/100))),0)</f>
        <v>0</v>
      </c>
      <c r="H23" s="256">
        <f>IF(AND('Tariffs 2022'!N17&gt;0,'Tariffs 2022'!O17&gt;0),IF($C$5&lt;('Tariffs 2022'!L17+'Tariffs 2022'!M17+'Tariffs 2022'!N17),0,IF(($C$5-'Tariffs 2022'!L17+'Tariffs 2022'!M17+'Tariffs 2022'!N17)&lt;=('Tariffs 2022'!L17+'Tariffs 2022'!M17+'Tariffs 2022'!N17+'Tariffs 2022'!O17),(($C$5-('Tariffs 2022'!L17+'Tariffs 2022'!M17+'Tariffs 2022'!N17))*'Tariffs 2022'!Z17/100),('Tariffs 2022'!O17*'Tariffs 2022'!Z17/100))),0)</f>
        <v>0</v>
      </c>
      <c r="I23" s="256">
        <f>IF(AND('Tariffs 2022'!O17&gt;0,'Tariffs 2022'!P17&gt;0),IF($C$5&lt;('Tariffs 2022'!L17+'Tariffs 2022'!M17+'Tariffs 2022'!N17+'Tariffs 2022'!O17),0,IF(($C$5-'Tariffs 2022'!L17+'Tariffs 2022'!M17+'Tariffs 2022'!N17+'Tariffs 2022'!O17)&lt;=('Tariffs 2022'!L17+'Tariffs 2022'!M17+'Tariffs 2022'!N17+'Tariffs 2022'!O17+'Tariffs 2022'!P17),(($C$5-('Tariffs 2022'!L17+'Tariffs 2022'!M17+'Tariffs 2022'!N17+'Tariffs 2022'!O17))*'Tariffs 2022'!AA17/100),('Tariffs 2022'!P17*'Tariffs 2022'!AA17/100))),0)</f>
        <v>0</v>
      </c>
      <c r="J23" s="256">
        <f>IF(AND('Tariffs 2022'!P17&gt;0,'Tariffs 2022'!O17&gt;0),IF(($C$5&lt;SUM('Tariffs 2022'!L17:P17)),(0),($C$5-SUM('Tariffs 2022'!L17:P17))*'Tariffs 2022'!AB17/100),IF(AND('Tariffs 2022'!O17&gt;0,'Tariffs 2022'!P17=""),IF(($C$5&lt; SUM('Tariffs 2022'!L17:O17)),(0),($C$5-SUM('Tariffs 2022'!L17:O17))*'Tariffs 2022'!AA17/100),IF(AND('Tariffs 2022'!N17&gt;0,'Tariffs 2022'!O17=""),IF(($C$5&lt; SUM('Tariffs 2022'!L17:N17)),(0),($C$5-SUM('Tariffs 2022'!L17:N17))*'Tariffs 2022'!Z17/100),IF(AND('Tariffs 2022'!M17&gt;0,'Tariffs 2022'!N17=""),IF(($C$5&lt;'Tariffs 2022'!M17+'Tariffs 2022'!L17),(0),(($C$5-('Tariffs 2022'!M17+'Tariffs 2022'!L17))*'Tariffs 2022'!Y17/100)),IF(AND('Tariffs 2022'!L17&gt;0,'Tariffs 2022'!M17=""&gt;0),IF(($C$5&lt;'Tariffs 2022'!L17),(0),($C$5-'Tariffs 2022'!L17)*'Tariffs 2022'!X17/100),0)))))</f>
        <v>0</v>
      </c>
      <c r="K23" s="256">
        <f t="shared" si="0"/>
        <v>157.1090909090909</v>
      </c>
      <c r="L23" s="256">
        <f t="shared" si="6"/>
        <v>645.81818181818176</v>
      </c>
      <c r="M23" s="308">
        <f t="shared" si="7"/>
        <v>942.65454545454531</v>
      </c>
      <c r="N23" s="257">
        <f t="shared" si="8"/>
        <v>1036.9199999999998</v>
      </c>
      <c r="O23" s="253">
        <f>'Tariffs 2022'!AT17</f>
        <v>8</v>
      </c>
      <c r="P23" s="253">
        <f>'Tariffs 2022'!AU17</f>
        <v>0</v>
      </c>
      <c r="Q23" s="253">
        <f>'Tariffs 2022'!AV17</f>
        <v>0</v>
      </c>
      <c r="R23" s="253">
        <f>'Tariffs 2022'!AW17</f>
        <v>0</v>
      </c>
      <c r="S23" s="258" t="str">
        <f t="shared" si="21"/>
        <v>Guaranteed off bill</v>
      </c>
      <c r="T23" s="258" t="str">
        <f t="shared" si="2"/>
        <v>Exclusive</v>
      </c>
      <c r="U23" s="313">
        <f t="shared" si="3"/>
        <v>867.24218181818173</v>
      </c>
      <c r="V23" s="313">
        <f t="shared" si="4"/>
        <v>867.24218181818173</v>
      </c>
      <c r="W23" s="321">
        <f t="shared" si="5"/>
        <v>953.96640000000002</v>
      </c>
      <c r="X23" s="321">
        <f t="shared" si="5"/>
        <v>953.96640000000002</v>
      </c>
      <c r="Y23" s="259">
        <f>'Tariffs 2022'!BF17</f>
        <v>0</v>
      </c>
      <c r="Z23" s="268" t="str">
        <f>'Tariffs 2022'!BG17</f>
        <v>n</v>
      </c>
      <c r="AA23" s="260" t="s">
        <v>288</v>
      </c>
      <c r="AB23" s="404"/>
      <c r="AC23" s="404"/>
      <c r="AD23" s="404"/>
      <c r="AE23" s="404"/>
      <c r="AF23" s="404"/>
      <c r="AG23" s="404"/>
      <c r="AH23" s="404"/>
      <c r="AI23" s="404"/>
      <c r="AJ23" s="404"/>
      <c r="AK23" s="404"/>
      <c r="AL23" s="404"/>
      <c r="AM23" s="404"/>
      <c r="AN23" s="404"/>
    </row>
    <row r="24" spans="1:40" ht="25" customHeight="1" thickBot="1" x14ac:dyDescent="0.2">
      <c r="A24" s="291" t="str">
        <f>'Tariffs 2022'!F18</f>
        <v>Origin Energy</v>
      </c>
      <c r="B24" s="292" t="str">
        <f>'Tariffs 2022'!D18</f>
        <v>AGN Albury</v>
      </c>
      <c r="C24" s="292" t="str">
        <f>'Tariffs 2022'!G18</f>
        <v>Go Variable</v>
      </c>
      <c r="D24" s="293">
        <f>60*'Tariffs 2022'!H18/100</f>
        <v>35.410909090909087</v>
      </c>
      <c r="E24" s="293">
        <f>IF('Tariffs 2022'!K18="",$C$5*'Tariffs 2022'!W18/100,IF($C$5&gt;='Tariffs 2022'!L18,('Tariffs 2022'!L18*'Tariffs 2022'!W18/100),($C$5*'Tariffs 2022'!W18/100)))</f>
        <v>40.05381818181818</v>
      </c>
      <c r="F24" s="293">
        <f>IF(AND('Tariffs 2022'!L18&gt;0,'Tariffs 2022'!M18&gt;0),IF($C$5&lt;'Tariffs 2022'!L18,0,IF(($C$5-'Tariffs 2022'!L18)&lt;=('Tariffs 2022'!M18+'Tariffs 2022'!L18),(($C$5-'Tariffs 2022'!L18)*'Tariffs 2022'!X18/100),(('Tariffs 2022'!M18)*'Tariffs 2022'!X18/100))),0)</f>
        <v>0</v>
      </c>
      <c r="G24" s="293">
        <f>IF(AND('Tariffs 2022'!M18&gt;0,'Tariffs 2022'!N18&gt;0),IF($C$5&lt;('Tariffs 2022'!L18+'Tariffs 2022'!M18),0,IF(($C$5-'Tariffs 2022'!L18+'Tariffs 2022'!M18)&lt;=('Tariffs 2022'!L18+'Tariffs 2022'!M18+'Tariffs 2022'!N18),(($C$5-('Tariffs 2022'!L18+'Tariffs 2022'!M18))*'Tariffs 2022'!Y18/100),('Tariffs 2022'!N18*'Tariffs 2022'!Y18/100))),0)</f>
        <v>0</v>
      </c>
      <c r="H24" s="293">
        <f>IF(AND('Tariffs 2022'!N18&gt;0,'Tariffs 2022'!O18&gt;0),IF($C$5&lt;('Tariffs 2022'!L18+'Tariffs 2022'!M18+'Tariffs 2022'!N18),0,IF(($C$5-'Tariffs 2022'!L18+'Tariffs 2022'!M18+'Tariffs 2022'!N18)&lt;=('Tariffs 2022'!L18+'Tariffs 2022'!M18+'Tariffs 2022'!N18+'Tariffs 2022'!O18),(($C$5-('Tariffs 2022'!L18+'Tariffs 2022'!M18+'Tariffs 2022'!N18))*'Tariffs 2022'!Z18/100),('Tariffs 2022'!O18*'Tariffs 2022'!Z18/100))),0)</f>
        <v>0</v>
      </c>
      <c r="I24" s="293">
        <f>IF(AND('Tariffs 2022'!O18&gt;0,'Tariffs 2022'!P18&gt;0),IF($C$5&lt;('Tariffs 2022'!L18+'Tariffs 2022'!M18+'Tariffs 2022'!N18+'Tariffs 2022'!O18),0,IF(($C$5-'Tariffs 2022'!L18+'Tariffs 2022'!M18+'Tariffs 2022'!N18+'Tariffs 2022'!O18)&lt;=('Tariffs 2022'!L18+'Tariffs 2022'!M18+'Tariffs 2022'!N18+'Tariffs 2022'!O18+'Tariffs 2022'!P18),(($C$5-('Tariffs 2022'!L18+'Tariffs 2022'!M18+'Tariffs 2022'!N18+'Tariffs 2022'!O18))*'Tariffs 2022'!AA18/100),('Tariffs 2022'!P18*'Tariffs 2022'!AA18/100))),0)</f>
        <v>0</v>
      </c>
      <c r="J24" s="293">
        <f>IF(AND('Tariffs 2022'!P18&gt;0,'Tariffs 2022'!O18&gt;0),IF(($C$5&lt;SUM('Tariffs 2022'!L18:P18)),(0),($C$5-SUM('Tariffs 2022'!L18:P18))*'Tariffs 2022'!AB18/100),IF(AND('Tariffs 2022'!O18&gt;0,'Tariffs 2022'!P18=""),IF(($C$5&lt; SUM('Tariffs 2022'!L18:O18)),(0),($C$5-SUM('Tariffs 2022'!L18:O18))*'Tariffs 2022'!AA18/100),IF(AND('Tariffs 2022'!N18&gt;0,'Tariffs 2022'!O18=""),IF(($C$5&lt; SUM('Tariffs 2022'!L18:N18)),(0),($C$5-SUM('Tariffs 2022'!L18:N18))*'Tariffs 2022'!Z18/100),IF(AND('Tariffs 2022'!M18&gt;0,'Tariffs 2022'!N18=""),IF(($C$5&lt;'Tariffs 2022'!M18+'Tariffs 2022'!L18),(0),(($C$5-('Tariffs 2022'!M18+'Tariffs 2022'!L18))*'Tariffs 2022'!Y18/100)),IF(AND('Tariffs 2022'!L18&gt;0,'Tariffs 2022'!M18=""&gt;0),IF(($C$5&lt;'Tariffs 2022'!L18),(0),($C$5-'Tariffs 2022'!L18)*'Tariffs 2022'!X18/100),0)))))</f>
        <v>49.904363636363634</v>
      </c>
      <c r="K24" s="293">
        <f t="shared" si="0"/>
        <v>125.36909090909089</v>
      </c>
      <c r="L24" s="293">
        <f t="shared" si="6"/>
        <v>539.74909090909068</v>
      </c>
      <c r="M24" s="310">
        <f t="shared" si="7"/>
        <v>752.21454545454526</v>
      </c>
      <c r="N24" s="294">
        <f t="shared" si="8"/>
        <v>827.43599999999981</v>
      </c>
      <c r="O24" s="292">
        <f>'Tariffs 2022'!AT18</f>
        <v>0</v>
      </c>
      <c r="P24" s="292">
        <f>'Tariffs 2022'!AU18</f>
        <v>0</v>
      </c>
      <c r="Q24" s="292">
        <f>'Tariffs 2022'!AV18</f>
        <v>0</v>
      </c>
      <c r="R24" s="292">
        <f>'Tariffs 2022'!AW18</f>
        <v>0</v>
      </c>
      <c r="S24" s="295" t="str">
        <f t="shared" si="21"/>
        <v>No discount</v>
      </c>
      <c r="T24" s="295" t="str">
        <f t="shared" si="2"/>
        <v>Inclusive</v>
      </c>
      <c r="U24" s="315">
        <f t="shared" si="3"/>
        <v>752.21454545454526</v>
      </c>
      <c r="V24" s="315">
        <f t="shared" si="4"/>
        <v>752.21454545454526</v>
      </c>
      <c r="W24" s="323">
        <f t="shared" ref="W24:X36" si="23">U24*1.1</f>
        <v>827.43599999999981</v>
      </c>
      <c r="X24" s="323">
        <f t="shared" si="23"/>
        <v>827.43599999999981</v>
      </c>
      <c r="Y24" s="296">
        <f>'Tariffs 2022'!BF18</f>
        <v>0</v>
      </c>
      <c r="Z24" s="296" t="str">
        <f>'Tariffs 2022'!BG18</f>
        <v>n</v>
      </c>
      <c r="AA24" s="297" t="s">
        <v>288</v>
      </c>
      <c r="AB24" s="404"/>
      <c r="AC24" s="404"/>
      <c r="AD24" s="404"/>
      <c r="AE24" s="404"/>
      <c r="AF24" s="404"/>
      <c r="AG24" s="404"/>
      <c r="AH24" s="404"/>
      <c r="AI24" s="404"/>
      <c r="AJ24" s="404"/>
      <c r="AK24" s="404"/>
      <c r="AL24" s="404"/>
      <c r="AM24" s="404"/>
      <c r="AN24" s="404"/>
    </row>
    <row r="25" spans="1:40" ht="25" customHeight="1" thickTop="1" x14ac:dyDescent="0.15">
      <c r="A25" s="284" t="str">
        <f>'Tariffs 2022'!F19</f>
        <v>AGL</v>
      </c>
      <c r="B25" s="285" t="str">
        <f>'Tariffs 2022'!D19</f>
        <v>AGN Murray Valley</v>
      </c>
      <c r="C25" s="285" t="str">
        <f>'Tariffs 2022'!G19</f>
        <v>Value Saver</v>
      </c>
      <c r="D25" s="286">
        <f>60*'Tariffs 2022'!H19/100</f>
        <v>44.176363636363632</v>
      </c>
      <c r="E25" s="286">
        <f>IF('Tariffs 2022'!K19="",$C$5*'Tariffs 2022'!W19/100,IF($C$5&gt;='Tariffs 2022'!L19,('Tariffs 2022'!L19*'Tariffs 2022'!W19/100),($C$5*'Tariffs 2022'!W19/100)))</f>
        <v>53.504727272727266</v>
      </c>
      <c r="F25" s="286">
        <f>IF(AND('Tariffs 2022'!L19&gt;0,'Tariffs 2022'!M19&gt;0),IF($C$5&lt;'Tariffs 2022'!L19,0,IF(($C$5-'Tariffs 2022'!L19)&lt;=('Tariffs 2022'!M19+'Tariffs 2022'!L19),(($C$5-'Tariffs 2022'!L19)*'Tariffs 2022'!X19/100),(('Tariffs 2022'!M19)*'Tariffs 2022'!X19/100))),0)</f>
        <v>69.823272727272723</v>
      </c>
      <c r="G25" s="286">
        <f>IF(AND('Tariffs 2022'!M19&gt;0,'Tariffs 2022'!N19&gt;0),IF($C$5&lt;('Tariffs 2022'!L19+'Tariffs 2022'!M19),0,IF(($C$5-'Tariffs 2022'!L19+'Tariffs 2022'!M19)&lt;=('Tariffs 2022'!L19+'Tariffs 2022'!M19+'Tariffs 2022'!N19),(($C$5-('Tariffs 2022'!L19+'Tariffs 2022'!M19))*'Tariffs 2022'!Y19/100),('Tariffs 2022'!N19*'Tariffs 2022'!Y19/100))),0)</f>
        <v>0</v>
      </c>
      <c r="H25" s="286">
        <f>IF(AND('Tariffs 2022'!N19&gt;0,'Tariffs 2022'!O19&gt;0),IF($C$5&lt;('Tariffs 2022'!L19+'Tariffs 2022'!M19+'Tariffs 2022'!N19),0,IF(($C$5-'Tariffs 2022'!L19+'Tariffs 2022'!M19+'Tariffs 2022'!N19)&lt;=('Tariffs 2022'!L19+'Tariffs 2022'!M19+'Tariffs 2022'!N19+'Tariffs 2022'!O19),(($C$5-('Tariffs 2022'!L19+'Tariffs 2022'!M19+'Tariffs 2022'!N19))*'Tariffs 2022'!Z19/100),('Tariffs 2022'!O19*'Tariffs 2022'!Z19/100))),0)</f>
        <v>0</v>
      </c>
      <c r="I25" s="286">
        <f>IF(AND('Tariffs 2022'!O19&gt;0,'Tariffs 2022'!P19&gt;0),IF($C$5&lt;('Tariffs 2022'!L19+'Tariffs 2022'!M19+'Tariffs 2022'!N19+'Tariffs 2022'!O19),0,IF(($C$5-'Tariffs 2022'!L19+'Tariffs 2022'!M19+'Tariffs 2022'!N19+'Tariffs 2022'!O19)&lt;=('Tariffs 2022'!L19+'Tariffs 2022'!M19+'Tariffs 2022'!N19+'Tariffs 2022'!O19+'Tariffs 2022'!P19),(($C$5-('Tariffs 2022'!L19+'Tariffs 2022'!M19+'Tariffs 2022'!N19+'Tariffs 2022'!O19))*'Tariffs 2022'!AA19/100),('Tariffs 2022'!P19*'Tariffs 2022'!AA19/100))),0)</f>
        <v>0</v>
      </c>
      <c r="J25" s="286">
        <f>IF(AND('Tariffs 2022'!P19&gt;0,'Tariffs 2022'!O19&gt;0),IF(($C$5&lt;SUM('Tariffs 2022'!L19:P19)),(0),($C$5-SUM('Tariffs 2022'!L19:P19))*'Tariffs 2022'!AB19/100),IF(AND('Tariffs 2022'!O19&gt;0,'Tariffs 2022'!P19=""),IF(($C$5&lt; SUM('Tariffs 2022'!L19:O19)),(0),($C$5-SUM('Tariffs 2022'!L19:O19))*'Tariffs 2022'!AA19/100),IF(AND('Tariffs 2022'!N19&gt;0,'Tariffs 2022'!O19=""),IF(($C$5&lt; SUM('Tariffs 2022'!L19:N19)),(0),($C$5-SUM('Tariffs 2022'!L19:N19))*'Tariffs 2022'!Z19/100),IF(AND('Tariffs 2022'!M19&gt;0,'Tariffs 2022'!N19=""),IF(($C$5&lt;'Tariffs 2022'!M19+'Tariffs 2022'!L19),(0),(($C$5-('Tariffs 2022'!M19+'Tariffs 2022'!L19))*'Tariffs 2022'!Y19/100)),IF(AND('Tariffs 2022'!L19&gt;0,'Tariffs 2022'!M19=""&gt;0),IF(($C$5&lt;'Tariffs 2022'!L19),(0),($C$5-'Tariffs 2022'!L19)*'Tariffs 2022'!X19/100),0)))))</f>
        <v>24.629090909090905</v>
      </c>
      <c r="K25" s="286">
        <f t="shared" si="0"/>
        <v>192.13345454545453</v>
      </c>
      <c r="L25" s="286">
        <f t="shared" si="6"/>
        <v>887.74254545454551</v>
      </c>
      <c r="M25" s="309">
        <f t="shared" si="7"/>
        <v>1152.8007272727273</v>
      </c>
      <c r="N25" s="287">
        <f t="shared" si="8"/>
        <v>1268.0808000000002</v>
      </c>
      <c r="O25" s="285">
        <f>'Tariffs 2022'!AT19</f>
        <v>0</v>
      </c>
      <c r="P25" s="285">
        <f>'Tariffs 2022'!AU19</f>
        <v>0</v>
      </c>
      <c r="Q25" s="285">
        <f>'Tariffs 2022'!AV19</f>
        <v>0</v>
      </c>
      <c r="R25" s="285">
        <f>'Tariffs 2022'!AW19</f>
        <v>0</v>
      </c>
      <c r="S25" s="288" t="str">
        <f t="shared" si="21"/>
        <v>No discount</v>
      </c>
      <c r="T25" s="288" t="str">
        <f t="shared" si="2"/>
        <v>Exclusive</v>
      </c>
      <c r="U25" s="314">
        <f t="shared" si="3"/>
        <v>1152.8007272727273</v>
      </c>
      <c r="V25" s="314">
        <f t="shared" si="4"/>
        <v>1152.8007272727273</v>
      </c>
      <c r="W25" s="322">
        <f t="shared" si="23"/>
        <v>1268.0808000000002</v>
      </c>
      <c r="X25" s="322">
        <f t="shared" si="23"/>
        <v>1268.0808000000002</v>
      </c>
      <c r="Y25" s="289">
        <f>'Tariffs 2022'!BF19</f>
        <v>0</v>
      </c>
      <c r="Z25" s="289" t="str">
        <f>'Tariffs 2022'!BG19</f>
        <v>n</v>
      </c>
      <c r="AA25" s="290" t="s">
        <v>288</v>
      </c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</row>
    <row r="26" spans="1:40" ht="25" customHeight="1" x14ac:dyDescent="0.15">
      <c r="A26" s="255" t="str">
        <f>'Tariffs 2022'!F20</f>
        <v>EnergyAustralia</v>
      </c>
      <c r="B26" s="253" t="str">
        <f>'Tariffs 2022'!D20</f>
        <v>AGN Murray Valley</v>
      </c>
      <c r="C26" s="253" t="str">
        <f>'Tariffs 2022'!G20</f>
        <v>Flexi Plan</v>
      </c>
      <c r="D26" s="256">
        <f>60*'Tariffs 2022'!H20/100</f>
        <v>48.490909090909092</v>
      </c>
      <c r="E26" s="256">
        <f>IF('Tariffs 2022'!K20="",$C$5*'Tariffs 2022'!W20/100,IF($C$5&gt;='Tariffs 2022'!L20,('Tariffs 2022'!L20*'Tariffs 2022'!W20/100),($C$5*'Tariffs 2022'!W20/100)))</f>
        <v>153.81818181818181</v>
      </c>
      <c r="F26" s="256">
        <f>IF(AND('Tariffs 2022'!L20&gt;0,'Tariffs 2022'!M20&gt;0),IF($C$5&lt;'Tariffs 2022'!L20,0,IF(($C$5-'Tariffs 2022'!L20)&lt;=('Tariffs 2022'!M20+'Tariffs 2022'!L20),(($C$5-'Tariffs 2022'!L20)*'Tariffs 2022'!X20/100),(('Tariffs 2022'!M20)*'Tariffs 2022'!X20/100))),0)</f>
        <v>0</v>
      </c>
      <c r="G26" s="256">
        <f>IF(AND('Tariffs 2022'!M20&gt;0,'Tariffs 2022'!N20&gt;0),IF($C$5&lt;('Tariffs 2022'!L20+'Tariffs 2022'!M20),0,IF(($C$5-'Tariffs 2022'!L20+'Tariffs 2022'!M20)&lt;=('Tariffs 2022'!L20+'Tariffs 2022'!M20+'Tariffs 2022'!N20),(($C$5-('Tariffs 2022'!L20+'Tariffs 2022'!M20))*'Tariffs 2022'!Y20/100),('Tariffs 2022'!N20*'Tariffs 2022'!Y20/100))),0)</f>
        <v>0</v>
      </c>
      <c r="H26" s="256">
        <f>IF(AND('Tariffs 2022'!N20&gt;0,'Tariffs 2022'!O20&gt;0),IF($C$5&lt;('Tariffs 2022'!L20+'Tariffs 2022'!M20+'Tariffs 2022'!N20),0,IF(($C$5-'Tariffs 2022'!L20+'Tariffs 2022'!M20+'Tariffs 2022'!N20)&lt;=('Tariffs 2022'!L20+'Tariffs 2022'!M20+'Tariffs 2022'!N20+'Tariffs 2022'!O20),(($C$5-('Tariffs 2022'!L20+'Tariffs 2022'!M20+'Tariffs 2022'!N20))*'Tariffs 2022'!Z20/100),('Tariffs 2022'!O20*'Tariffs 2022'!Z20/100))),0)</f>
        <v>0</v>
      </c>
      <c r="I26" s="256">
        <f>IF(AND('Tariffs 2022'!O20&gt;0,'Tariffs 2022'!P20&gt;0),IF($C$5&lt;('Tariffs 2022'!L20+'Tariffs 2022'!M20+'Tariffs 2022'!N20+'Tariffs 2022'!O20),0,IF(($C$5-'Tariffs 2022'!L20+'Tariffs 2022'!M20+'Tariffs 2022'!N20+'Tariffs 2022'!O20)&lt;=('Tariffs 2022'!L20+'Tariffs 2022'!M20+'Tariffs 2022'!N20+'Tariffs 2022'!O20+'Tariffs 2022'!P20),(($C$5-('Tariffs 2022'!L20+'Tariffs 2022'!M20+'Tariffs 2022'!N20+'Tariffs 2022'!O20))*'Tariffs 2022'!AA20/100),('Tariffs 2022'!P20*'Tariffs 2022'!AA20/100))),0)</f>
        <v>0</v>
      </c>
      <c r="J26" s="256">
        <f>IF(AND('Tariffs 2022'!P20&gt;0,'Tariffs 2022'!O20&gt;0),IF(($C$5&lt;SUM('Tariffs 2022'!L20:P20)),(0),($C$5-SUM('Tariffs 2022'!L20:P20))*'Tariffs 2022'!AB20/100),IF(AND('Tariffs 2022'!O20&gt;0,'Tariffs 2022'!P20=""),IF(($C$5&lt; SUM('Tariffs 2022'!L20:O20)),(0),($C$5-SUM('Tariffs 2022'!L20:O20))*'Tariffs 2022'!AA20/100),IF(AND('Tariffs 2022'!N20&gt;0,'Tariffs 2022'!O20=""),IF(($C$5&lt; SUM('Tariffs 2022'!L20:N20)),(0),($C$5-SUM('Tariffs 2022'!L20:N20))*'Tariffs 2022'!Z20/100),IF(AND('Tariffs 2022'!M20&gt;0,'Tariffs 2022'!N20=""),IF(($C$5&lt;'Tariffs 2022'!M20+'Tariffs 2022'!L20),(0),(($C$5-('Tariffs 2022'!M20+'Tariffs 2022'!L20))*'Tariffs 2022'!Y20/100)),IF(AND('Tariffs 2022'!L20&gt;0,'Tariffs 2022'!M20=""&gt;0),IF(($C$5&lt;'Tariffs 2022'!L20),(0),($C$5-'Tariffs 2022'!L20)*'Tariffs 2022'!X20/100),0)))))</f>
        <v>0</v>
      </c>
      <c r="K26" s="256">
        <f t="shared" si="0"/>
        <v>202.30909090909091</v>
      </c>
      <c r="L26" s="256">
        <f t="shared" si="6"/>
        <v>922.90909090909099</v>
      </c>
      <c r="M26" s="308">
        <f t="shared" si="7"/>
        <v>1213.8545454545456</v>
      </c>
      <c r="N26" s="257">
        <f t="shared" si="8"/>
        <v>1335.2400000000002</v>
      </c>
      <c r="O26" s="253">
        <f>'Tariffs 2022'!AT20</f>
        <v>8</v>
      </c>
      <c r="P26" s="253">
        <f>'Tariffs 2022'!AU20</f>
        <v>0</v>
      </c>
      <c r="Q26" s="253">
        <f>'Tariffs 2022'!AV20</f>
        <v>0</v>
      </c>
      <c r="R26" s="253">
        <f>'Tariffs 2022'!AW20</f>
        <v>0</v>
      </c>
      <c r="S26" s="258" t="str">
        <f t="shared" si="21"/>
        <v>Guaranteed off bill</v>
      </c>
      <c r="T26" s="258" t="str">
        <f t="shared" si="2"/>
        <v>Exclusive</v>
      </c>
      <c r="U26" s="313">
        <f t="shared" si="3"/>
        <v>1116.7461818181819</v>
      </c>
      <c r="V26" s="313">
        <f t="shared" si="4"/>
        <v>1116.7461818181819</v>
      </c>
      <c r="W26" s="321">
        <f t="shared" si="23"/>
        <v>1228.4208000000001</v>
      </c>
      <c r="X26" s="321">
        <f t="shared" si="23"/>
        <v>1228.4208000000001</v>
      </c>
      <c r="Y26" s="259">
        <f>'Tariffs 2022'!BF20</f>
        <v>0</v>
      </c>
      <c r="Z26" s="268" t="str">
        <f>'Tariffs 2022'!BG20</f>
        <v>n</v>
      </c>
      <c r="AA26" s="260" t="s">
        <v>288</v>
      </c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</row>
    <row r="27" spans="1:40" ht="25" customHeight="1" thickBot="1" x14ac:dyDescent="0.2">
      <c r="A27" s="291" t="str">
        <f>'Tariffs 2022'!F21</f>
        <v>Origin Energy</v>
      </c>
      <c r="B27" s="292" t="str">
        <f>'Tariffs 2022'!D21</f>
        <v>AGN Murray Valley</v>
      </c>
      <c r="C27" s="292" t="str">
        <f>'Tariffs 2022'!G21</f>
        <v>Go Variable</v>
      </c>
      <c r="D27" s="293">
        <f>60*'Tariffs 2022'!H21/100</f>
        <v>36.769090909090906</v>
      </c>
      <c r="E27" s="293">
        <f>IF('Tariffs 2022'!K21="",$C$5*'Tariffs 2022'!W21/100,IF($C$5&gt;='Tariffs 2022'!L21,('Tariffs 2022'!L21*'Tariffs 2022'!W21/100),($C$5*'Tariffs 2022'!W21/100)))</f>
        <v>58.885090909090906</v>
      </c>
      <c r="F27" s="293">
        <f>IF(AND('Tariffs 2022'!L21&gt;0,'Tariffs 2022'!M21&gt;0),IF($C$5&lt;'Tariffs 2022'!L21,0,IF(($C$5-'Tariffs 2022'!L21)&lt;=('Tariffs 2022'!M21+'Tariffs 2022'!L21),(($C$5-'Tariffs 2022'!L21)*'Tariffs 2022'!X21/100),(('Tariffs 2022'!M21)*'Tariffs 2022'!X21/100))),0)</f>
        <v>0</v>
      </c>
      <c r="G27" s="293">
        <f>IF(AND('Tariffs 2022'!M21&gt;0,'Tariffs 2022'!N21&gt;0),IF($C$5&lt;('Tariffs 2022'!L21+'Tariffs 2022'!M21),0,IF(($C$5-'Tariffs 2022'!L21+'Tariffs 2022'!M21)&lt;=('Tariffs 2022'!L21+'Tariffs 2022'!M21+'Tariffs 2022'!N21),(($C$5-('Tariffs 2022'!L21+'Tariffs 2022'!M21))*'Tariffs 2022'!Y21/100),('Tariffs 2022'!N21*'Tariffs 2022'!Y21/100))),0)</f>
        <v>0</v>
      </c>
      <c r="H27" s="293">
        <f>IF(AND('Tariffs 2022'!N21&gt;0,'Tariffs 2022'!O21&gt;0),IF($C$5&lt;('Tariffs 2022'!L21+'Tariffs 2022'!M21+'Tariffs 2022'!N21),0,IF(($C$5-'Tariffs 2022'!L21+'Tariffs 2022'!M21+'Tariffs 2022'!N21)&lt;=('Tariffs 2022'!L21+'Tariffs 2022'!M21+'Tariffs 2022'!N21+'Tariffs 2022'!O21),(($C$5-('Tariffs 2022'!L21+'Tariffs 2022'!M21+'Tariffs 2022'!N21))*'Tariffs 2022'!Z21/100),('Tariffs 2022'!O21*'Tariffs 2022'!Z21/100))),0)</f>
        <v>0</v>
      </c>
      <c r="I27" s="293">
        <f>IF(AND('Tariffs 2022'!O21&gt;0,'Tariffs 2022'!P21&gt;0),IF($C$5&lt;('Tariffs 2022'!L21+'Tariffs 2022'!M21+'Tariffs 2022'!N21+'Tariffs 2022'!O21),0,IF(($C$5-'Tariffs 2022'!L21+'Tariffs 2022'!M21+'Tariffs 2022'!N21+'Tariffs 2022'!O21)&lt;=('Tariffs 2022'!L21+'Tariffs 2022'!M21+'Tariffs 2022'!N21+'Tariffs 2022'!O21+'Tariffs 2022'!P21),(($C$5-('Tariffs 2022'!L21+'Tariffs 2022'!M21+'Tariffs 2022'!N21+'Tariffs 2022'!O21))*'Tariffs 2022'!AA21/100),('Tariffs 2022'!P21*'Tariffs 2022'!AA21/100))),0)</f>
        <v>0</v>
      </c>
      <c r="J27" s="293">
        <f>IF(AND('Tariffs 2022'!P21&gt;0,'Tariffs 2022'!O21&gt;0),IF(($C$5&lt;SUM('Tariffs 2022'!L21:P21)),(0),($C$5-SUM('Tariffs 2022'!L21:P21))*'Tariffs 2022'!AB21/100),IF(AND('Tariffs 2022'!O21&gt;0,'Tariffs 2022'!P21=""),IF(($C$5&lt; SUM('Tariffs 2022'!L21:O21)),(0),($C$5-SUM('Tariffs 2022'!L21:O21))*'Tariffs 2022'!AA21/100),IF(AND('Tariffs 2022'!N21&gt;0,'Tariffs 2022'!O21=""),IF(($C$5&lt; SUM('Tariffs 2022'!L21:N21)),(0),($C$5-SUM('Tariffs 2022'!L21:N21))*'Tariffs 2022'!Z21/100),IF(AND('Tariffs 2022'!M21&gt;0,'Tariffs 2022'!N21=""),IF(($C$5&lt;'Tariffs 2022'!M21+'Tariffs 2022'!L21),(0),(($C$5-('Tariffs 2022'!M21+'Tariffs 2022'!L21))*'Tariffs 2022'!Y21/100)),IF(AND('Tariffs 2022'!L21&gt;0,'Tariffs 2022'!M21=""&gt;0),IF(($C$5&lt;'Tariffs 2022'!L21),(0),($C$5-'Tariffs 2022'!L21)*'Tariffs 2022'!X21/100),0)))))</f>
        <v>65.11127272727272</v>
      </c>
      <c r="K27" s="293">
        <f t="shared" si="0"/>
        <v>160.76545454545453</v>
      </c>
      <c r="L27" s="293">
        <f t="shared" si="6"/>
        <v>743.97818181818172</v>
      </c>
      <c r="M27" s="310">
        <f t="shared" si="7"/>
        <v>964.59272727272719</v>
      </c>
      <c r="N27" s="294">
        <f t="shared" si="8"/>
        <v>1061.0519999999999</v>
      </c>
      <c r="O27" s="292">
        <f>'Tariffs 2022'!AT21</f>
        <v>0</v>
      </c>
      <c r="P27" s="292">
        <f>'Tariffs 2022'!AU21</f>
        <v>0</v>
      </c>
      <c r="Q27" s="292">
        <f>'Tariffs 2022'!AV21</f>
        <v>0</v>
      </c>
      <c r="R27" s="292">
        <f>'Tariffs 2022'!AW21</f>
        <v>0</v>
      </c>
      <c r="S27" s="295" t="str">
        <f t="shared" si="21"/>
        <v>No discount</v>
      </c>
      <c r="T27" s="295" t="str">
        <f t="shared" si="2"/>
        <v>Inclusive</v>
      </c>
      <c r="U27" s="315">
        <f t="shared" si="3"/>
        <v>964.59272727272707</v>
      </c>
      <c r="V27" s="315">
        <f t="shared" si="4"/>
        <v>964.59272727272707</v>
      </c>
      <c r="W27" s="323">
        <f t="shared" si="23"/>
        <v>1061.0519999999999</v>
      </c>
      <c r="X27" s="323">
        <f t="shared" si="23"/>
        <v>1061.0519999999999</v>
      </c>
      <c r="Y27" s="296">
        <f>'Tariffs 2022'!BF21</f>
        <v>0</v>
      </c>
      <c r="Z27" s="296" t="str">
        <f>'Tariffs 2022'!BG21</f>
        <v>n</v>
      </c>
      <c r="AA27" s="297" t="s">
        <v>288</v>
      </c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</row>
    <row r="28" spans="1:40" ht="25" customHeight="1" thickTop="1" x14ac:dyDescent="0.15">
      <c r="A28" s="284" t="str">
        <f>'Tariffs 2022'!F22</f>
        <v>Origin Energy</v>
      </c>
      <c r="B28" s="285" t="str">
        <f>'Tariffs 2022'!D22</f>
        <v>AGN Cooma</v>
      </c>
      <c r="C28" s="285" t="str">
        <f>'Tariffs 2022'!G22</f>
        <v>Go Variable</v>
      </c>
      <c r="D28" s="286">
        <f>60*'Tariffs 2022'!H22/100</f>
        <v>41.689090909090908</v>
      </c>
      <c r="E28" s="286">
        <f>IF('Tariffs 2022'!K22="",$C$5*'Tariffs 2022'!W22/100,IF($C$5&gt;='Tariffs 2022'!L22,('Tariffs 2022'!L22*'Tariffs 2022'!W22/100),($C$5*'Tariffs 2022'!W22/100)))</f>
        <v>121.09090909090908</v>
      </c>
      <c r="F28" s="286">
        <f>IF(AND('Tariffs 2022'!L22&gt;0,'Tariffs 2022'!M22&gt;0),IF($C$5&lt;'Tariffs 2022'!L22,0,IF(($C$5-'Tariffs 2022'!L22)&lt;=('Tariffs 2022'!M22+'Tariffs 2022'!L22),(($C$5-'Tariffs 2022'!L22)*'Tariffs 2022'!X22/100),(('Tariffs 2022'!M22)*'Tariffs 2022'!X22/100))),0)</f>
        <v>0</v>
      </c>
      <c r="G28" s="286">
        <f>IF(AND('Tariffs 2022'!M22&gt;0,'Tariffs 2022'!N22&gt;0),IF($C$5&lt;('Tariffs 2022'!L22+'Tariffs 2022'!M22),0,IF(($C$5-'Tariffs 2022'!L22+'Tariffs 2022'!M22)&lt;=('Tariffs 2022'!L22+'Tariffs 2022'!M22+'Tariffs 2022'!N22),(($C$5-('Tariffs 2022'!L22+'Tariffs 2022'!M22))*'Tariffs 2022'!Y22/100),('Tariffs 2022'!N22*'Tariffs 2022'!Y22/100))),0)</f>
        <v>0</v>
      </c>
      <c r="H28" s="286">
        <f>IF(AND('Tariffs 2022'!N22&gt;0,'Tariffs 2022'!O22&gt;0),IF($C$5&lt;('Tariffs 2022'!L22+'Tariffs 2022'!M22+'Tariffs 2022'!N22),0,IF(($C$5-'Tariffs 2022'!L22+'Tariffs 2022'!M22+'Tariffs 2022'!N22)&lt;=('Tariffs 2022'!L22+'Tariffs 2022'!M22+'Tariffs 2022'!N22+'Tariffs 2022'!O22),(($C$5-('Tariffs 2022'!L22+'Tariffs 2022'!M22+'Tariffs 2022'!N22))*'Tariffs 2022'!Z22/100),('Tariffs 2022'!O22*'Tariffs 2022'!Z22/100))),0)</f>
        <v>0</v>
      </c>
      <c r="I28" s="286">
        <f>IF(AND('Tariffs 2022'!O22&gt;0,'Tariffs 2022'!P22&gt;0),IF($C$5&lt;('Tariffs 2022'!L22+'Tariffs 2022'!M22+'Tariffs 2022'!N22+'Tariffs 2022'!O22),0,IF(($C$5-'Tariffs 2022'!L22+'Tariffs 2022'!M22+'Tariffs 2022'!N22+'Tariffs 2022'!O22)&lt;=('Tariffs 2022'!L22+'Tariffs 2022'!M22+'Tariffs 2022'!N22+'Tariffs 2022'!O22+'Tariffs 2022'!P22),(($C$5-('Tariffs 2022'!L22+'Tariffs 2022'!M22+'Tariffs 2022'!N22+'Tariffs 2022'!O22))*'Tariffs 2022'!AA22/100),('Tariffs 2022'!P22*'Tariffs 2022'!AA22/100))),0)</f>
        <v>0</v>
      </c>
      <c r="J28" s="286">
        <f>IF(AND('Tariffs 2022'!P22&gt;0,'Tariffs 2022'!O22&gt;0),IF(($C$5&lt;SUM('Tariffs 2022'!L22:P22)),(0),($C$5-SUM('Tariffs 2022'!L22:P22))*'Tariffs 2022'!AB22/100),IF(AND('Tariffs 2022'!O22&gt;0,'Tariffs 2022'!P22=""),IF(($C$5&lt; SUM('Tariffs 2022'!L22:O22)),(0),($C$5-SUM('Tariffs 2022'!L22:O22))*'Tariffs 2022'!AA22/100),IF(AND('Tariffs 2022'!N22&gt;0,'Tariffs 2022'!O22=""),IF(($C$5&lt; SUM('Tariffs 2022'!L22:N22)),(0),($C$5-SUM('Tariffs 2022'!L22:N22))*'Tariffs 2022'!Z22/100),IF(AND('Tariffs 2022'!M22&gt;0,'Tariffs 2022'!N22=""),IF(($C$5&lt;'Tariffs 2022'!M22+'Tariffs 2022'!L22),(0),(($C$5-('Tariffs 2022'!M22+'Tariffs 2022'!L22))*'Tariffs 2022'!Y22/100)),IF(AND('Tariffs 2022'!L22&gt;0,'Tariffs 2022'!M22=""&gt;0),IF(($C$5&lt;'Tariffs 2022'!L22),(0),($C$5-'Tariffs 2022'!L22)*'Tariffs 2022'!X22/100),0)))))</f>
        <v>0</v>
      </c>
      <c r="K28" s="286">
        <f t="shared" si="0"/>
        <v>162.77999999999997</v>
      </c>
      <c r="L28" s="286">
        <f t="shared" si="6"/>
        <v>726.54545454545439</v>
      </c>
      <c r="M28" s="309">
        <f t="shared" si="7"/>
        <v>976.67999999999984</v>
      </c>
      <c r="N28" s="287">
        <f t="shared" si="8"/>
        <v>1074.348</v>
      </c>
      <c r="O28" s="285">
        <f>'Tariffs 2022'!AT22</f>
        <v>0</v>
      </c>
      <c r="P28" s="285">
        <f>'Tariffs 2022'!AU22</f>
        <v>0</v>
      </c>
      <c r="Q28" s="285">
        <f>'Tariffs 2022'!AV22</f>
        <v>0</v>
      </c>
      <c r="R28" s="285">
        <f>'Tariffs 2022'!AW22</f>
        <v>0</v>
      </c>
      <c r="S28" s="288" t="str">
        <f t="shared" si="21"/>
        <v>No discount</v>
      </c>
      <c r="T28" s="288" t="str">
        <f t="shared" si="2"/>
        <v>Inclusive</v>
      </c>
      <c r="U28" s="314">
        <f t="shared" si="3"/>
        <v>976.67999999999984</v>
      </c>
      <c r="V28" s="314">
        <f t="shared" si="4"/>
        <v>976.67999999999984</v>
      </c>
      <c r="W28" s="322">
        <f t="shared" si="23"/>
        <v>1074.348</v>
      </c>
      <c r="X28" s="322">
        <f t="shared" si="23"/>
        <v>1074.348</v>
      </c>
      <c r="Y28" s="289">
        <f>'Tariffs 2022'!BF22</f>
        <v>0</v>
      </c>
      <c r="Z28" s="305" t="str">
        <f>'Tariffs 2022'!BG22</f>
        <v>n</v>
      </c>
      <c r="AA28" s="290" t="s">
        <v>288</v>
      </c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</row>
    <row r="29" spans="1:40" ht="25" customHeight="1" thickBot="1" x14ac:dyDescent="0.2">
      <c r="A29" s="291" t="str">
        <f>'Tariffs 2022'!F23</f>
        <v>Red Energy</v>
      </c>
      <c r="B29" s="292" t="str">
        <f>'Tariffs 2022'!D23</f>
        <v>AGN Cooma</v>
      </c>
      <c r="C29" s="292" t="str">
        <f>'Tariffs 2022'!G23</f>
        <v>Living Energy Saver</v>
      </c>
      <c r="D29" s="293">
        <f>60*'Tariffs 2022'!H23/100</f>
        <v>41.394545454545451</v>
      </c>
      <c r="E29" s="293">
        <f>IF('Tariffs 2022'!K23="",$C$5*'Tariffs 2022'!W23/100,IF($C$5&gt;='Tariffs 2022'!L23,('Tariffs 2022'!L23*'Tariffs 2022'!W23/100),($C$5*'Tariffs 2022'!W23/100)))</f>
        <v>107.63636363636363</v>
      </c>
      <c r="F29" s="293">
        <f>IF(AND('Tariffs 2022'!L23&gt;0,'Tariffs 2022'!M23&gt;0),IF($C$5&lt;'Tariffs 2022'!L23,0,IF(($C$5-'Tariffs 2022'!L23)&lt;=('Tariffs 2022'!M23+'Tariffs 2022'!L23),(($C$5-'Tariffs 2022'!L23)*'Tariffs 2022'!X23/100),(('Tariffs 2022'!M23)*'Tariffs 2022'!X23/100))),0)</f>
        <v>0</v>
      </c>
      <c r="G29" s="293">
        <f>IF(AND('Tariffs 2022'!M23&gt;0,'Tariffs 2022'!N23&gt;0),IF($C$5&lt;('Tariffs 2022'!L23+'Tariffs 2022'!M23),0,IF(($C$5-'Tariffs 2022'!L23+'Tariffs 2022'!M23)&lt;=('Tariffs 2022'!L23+'Tariffs 2022'!M23+'Tariffs 2022'!N23),(($C$5-('Tariffs 2022'!L23+'Tariffs 2022'!M23))*'Tariffs 2022'!Y23/100),('Tariffs 2022'!N23*'Tariffs 2022'!Y23/100))),0)</f>
        <v>0</v>
      </c>
      <c r="H29" s="293">
        <f>IF(AND('Tariffs 2022'!N23&gt;0,'Tariffs 2022'!O23&gt;0),IF($C$5&lt;('Tariffs 2022'!L23+'Tariffs 2022'!M23+'Tariffs 2022'!N23),0,IF(($C$5-'Tariffs 2022'!L23+'Tariffs 2022'!M23+'Tariffs 2022'!N23)&lt;=('Tariffs 2022'!L23+'Tariffs 2022'!M23+'Tariffs 2022'!N23+'Tariffs 2022'!O23),(($C$5-('Tariffs 2022'!L23+'Tariffs 2022'!M23+'Tariffs 2022'!N23))*'Tariffs 2022'!Z23/100),('Tariffs 2022'!O23*'Tariffs 2022'!Z23/100))),0)</f>
        <v>0</v>
      </c>
      <c r="I29" s="293">
        <f>IF(AND('Tariffs 2022'!O23&gt;0,'Tariffs 2022'!P23&gt;0),IF($C$5&lt;('Tariffs 2022'!L23+'Tariffs 2022'!M23+'Tariffs 2022'!N23+'Tariffs 2022'!O23),0,IF(($C$5-'Tariffs 2022'!L23+'Tariffs 2022'!M23+'Tariffs 2022'!N23+'Tariffs 2022'!O23)&lt;=('Tariffs 2022'!L23+'Tariffs 2022'!M23+'Tariffs 2022'!N23+'Tariffs 2022'!O23+'Tariffs 2022'!P23),(($C$5-('Tariffs 2022'!L23+'Tariffs 2022'!M23+'Tariffs 2022'!N23+'Tariffs 2022'!O23))*'Tariffs 2022'!AA23/100),('Tariffs 2022'!P23*'Tariffs 2022'!AA23/100))),0)</f>
        <v>0</v>
      </c>
      <c r="J29" s="293">
        <f>IF(AND('Tariffs 2022'!P23&gt;0,'Tariffs 2022'!O23&gt;0),IF(($C$5&lt;SUM('Tariffs 2022'!L23:P23)),(0),($C$5-SUM('Tariffs 2022'!L23:P23))*'Tariffs 2022'!AB23/100),IF(AND('Tariffs 2022'!O23&gt;0,'Tariffs 2022'!P23=""),IF(($C$5&lt; SUM('Tariffs 2022'!L23:O23)),(0),($C$5-SUM('Tariffs 2022'!L23:O23))*'Tariffs 2022'!AA23/100),IF(AND('Tariffs 2022'!N23&gt;0,'Tariffs 2022'!O23=""),IF(($C$5&lt; SUM('Tariffs 2022'!L23:N23)),(0),($C$5-SUM('Tariffs 2022'!L23:N23))*'Tariffs 2022'!Z23/100),IF(AND('Tariffs 2022'!M23&gt;0,'Tariffs 2022'!N23=""),IF(($C$5&lt;'Tariffs 2022'!M23+'Tariffs 2022'!L23),(0),(($C$5-('Tariffs 2022'!M23+'Tariffs 2022'!L23))*'Tariffs 2022'!Y23/100)),IF(AND('Tariffs 2022'!L23&gt;0,'Tariffs 2022'!M23=""&gt;0),IF(($C$5&lt;'Tariffs 2022'!L23),(0),($C$5-'Tariffs 2022'!L23)*'Tariffs 2022'!X23/100),0)))))</f>
        <v>0</v>
      </c>
      <c r="K29" s="293">
        <f t="shared" si="0"/>
        <v>149.03090909090906</v>
      </c>
      <c r="L29" s="293">
        <f t="shared" si="6"/>
        <v>645.81818181818164</v>
      </c>
      <c r="M29" s="310">
        <f t="shared" si="7"/>
        <v>894.18545454545438</v>
      </c>
      <c r="N29" s="294">
        <f t="shared" si="8"/>
        <v>983.60399999999993</v>
      </c>
      <c r="O29" s="292">
        <f>'Tariffs 2022'!AT23</f>
        <v>0</v>
      </c>
      <c r="P29" s="292">
        <f>'Tariffs 2022'!AU23</f>
        <v>0</v>
      </c>
      <c r="Q29" s="292">
        <f>'Tariffs 2022'!AV23</f>
        <v>0</v>
      </c>
      <c r="R29" s="292">
        <f>'Tariffs 2022'!AW23</f>
        <v>0</v>
      </c>
      <c r="S29" s="295" t="str">
        <f t="shared" si="21"/>
        <v>No discount</v>
      </c>
      <c r="T29" s="295" t="str">
        <f t="shared" si="2"/>
        <v>Inclusive</v>
      </c>
      <c r="U29" s="315">
        <f t="shared" si="3"/>
        <v>894.18545454545438</v>
      </c>
      <c r="V29" s="315">
        <f t="shared" si="4"/>
        <v>894.18545454545438</v>
      </c>
      <c r="W29" s="323">
        <f t="shared" si="23"/>
        <v>983.60399999999993</v>
      </c>
      <c r="X29" s="323">
        <f t="shared" si="23"/>
        <v>983.60399999999993</v>
      </c>
      <c r="Y29" s="296">
        <f>'Tariffs 2022'!BF23</f>
        <v>0</v>
      </c>
      <c r="Z29" s="296" t="str">
        <f>'Tariffs 2022'!BG23</f>
        <v>n</v>
      </c>
      <c r="AA29" s="297" t="s">
        <v>400</v>
      </c>
      <c r="AB29" s="404"/>
      <c r="AC29" s="404"/>
      <c r="AD29" s="404"/>
      <c r="AE29" s="404"/>
      <c r="AF29" s="404"/>
      <c r="AG29" s="404"/>
      <c r="AH29" s="404"/>
      <c r="AI29" s="404"/>
      <c r="AJ29" s="404"/>
      <c r="AK29" s="404"/>
      <c r="AL29" s="404"/>
      <c r="AM29" s="404"/>
      <c r="AN29" s="404"/>
    </row>
    <row r="30" spans="1:40" ht="25" customHeight="1" thickTop="1" x14ac:dyDescent="0.15">
      <c r="A30" s="284" t="str">
        <f>'Tariffs 2022'!F24</f>
        <v>AGL</v>
      </c>
      <c r="B30" s="285" t="str">
        <f>'Tariffs 2022'!D24</f>
        <v>AGN Temora</v>
      </c>
      <c r="C30" s="285" t="str">
        <f>'Tariffs 2022'!G24</f>
        <v>Value Saver</v>
      </c>
      <c r="D30" s="286">
        <f>60*'Tariffs 2022'!H24/100</f>
        <v>52.887272727272723</v>
      </c>
      <c r="E30" s="286">
        <f>IF('Tariffs 2022'!K24="",$C$5*'Tariffs 2022'!W24/100,IF($C$5&gt;='Tariffs 2022'!L24,('Tariffs 2022'!L24*'Tariffs 2022'!W24/100),($C$5*'Tariffs 2022'!W24/100)))</f>
        <v>110.54545454545452</v>
      </c>
      <c r="F30" s="286">
        <f>IF(AND('Tariffs 2022'!L24&gt;0,'Tariffs 2022'!M24&gt;0),IF($C$5&lt;'Tariffs 2022'!L24,0,IF(($C$5-'Tariffs 2022'!L24)&lt;=('Tariffs 2022'!M24+'Tariffs 2022'!L24),(($C$5-'Tariffs 2022'!L24)*'Tariffs 2022'!X24/100),(('Tariffs 2022'!M24)*'Tariffs 2022'!X24/100))),0)</f>
        <v>0</v>
      </c>
      <c r="G30" s="286">
        <f>IF(AND('Tariffs 2022'!M24&gt;0,'Tariffs 2022'!N24&gt;0),IF($C$5&lt;('Tariffs 2022'!L24+'Tariffs 2022'!M24),0,IF(($C$5-'Tariffs 2022'!L24+'Tariffs 2022'!M24)&lt;=('Tariffs 2022'!L24+'Tariffs 2022'!M24+'Tariffs 2022'!N24),(($C$5-('Tariffs 2022'!L24+'Tariffs 2022'!M24))*'Tariffs 2022'!Y24/100),('Tariffs 2022'!N24*'Tariffs 2022'!Y24/100))),0)</f>
        <v>0</v>
      </c>
      <c r="H30" s="286">
        <f>IF(AND('Tariffs 2022'!N24&gt;0,'Tariffs 2022'!O24&gt;0),IF($C$5&lt;('Tariffs 2022'!L24+'Tariffs 2022'!M24+'Tariffs 2022'!N24),0,IF(($C$5-'Tariffs 2022'!L24+'Tariffs 2022'!M24+'Tariffs 2022'!N24)&lt;=('Tariffs 2022'!L24+'Tariffs 2022'!M24+'Tariffs 2022'!N24+'Tariffs 2022'!O24),(($C$5-('Tariffs 2022'!L24+'Tariffs 2022'!M24+'Tariffs 2022'!N24))*'Tariffs 2022'!Z24/100),('Tariffs 2022'!O24*'Tariffs 2022'!Z24/100))),0)</f>
        <v>0</v>
      </c>
      <c r="I30" s="286">
        <f>IF(AND('Tariffs 2022'!O24&gt;0,'Tariffs 2022'!P24&gt;0),IF($C$5&lt;('Tariffs 2022'!L24+'Tariffs 2022'!M24+'Tariffs 2022'!N24+'Tariffs 2022'!O24),0,IF(($C$5-'Tariffs 2022'!L24+'Tariffs 2022'!M24+'Tariffs 2022'!N24+'Tariffs 2022'!O24)&lt;=('Tariffs 2022'!L24+'Tariffs 2022'!M24+'Tariffs 2022'!N24+'Tariffs 2022'!O24+'Tariffs 2022'!P24),(($C$5-('Tariffs 2022'!L24+'Tariffs 2022'!M24+'Tariffs 2022'!N24+'Tariffs 2022'!O24))*'Tariffs 2022'!AA24/100),('Tariffs 2022'!P24*'Tariffs 2022'!AA24/100))),0)</f>
        <v>0</v>
      </c>
      <c r="J30" s="286">
        <f>IF(AND('Tariffs 2022'!P24&gt;0,'Tariffs 2022'!O24&gt;0),IF(($C$5&lt;SUM('Tariffs 2022'!L24:P24)),(0),($C$5-SUM('Tariffs 2022'!L24:P24))*'Tariffs 2022'!AB24/100),IF(AND('Tariffs 2022'!O24&gt;0,'Tariffs 2022'!P24=""),IF(($C$5&lt; SUM('Tariffs 2022'!L24:O24)),(0),($C$5-SUM('Tariffs 2022'!L24:O24))*'Tariffs 2022'!AA24/100),IF(AND('Tariffs 2022'!N24&gt;0,'Tariffs 2022'!O24=""),IF(($C$5&lt; SUM('Tariffs 2022'!L24:N24)),(0),($C$5-SUM('Tariffs 2022'!L24:N24))*'Tariffs 2022'!Z24/100),IF(AND('Tariffs 2022'!M24&gt;0,'Tariffs 2022'!N24=""),IF(($C$5&lt;'Tariffs 2022'!M24+'Tariffs 2022'!L24),(0),(($C$5-('Tariffs 2022'!M24+'Tariffs 2022'!L24))*'Tariffs 2022'!Y24/100)),IF(AND('Tariffs 2022'!L24&gt;0,'Tariffs 2022'!M24=""&gt;0),IF(($C$5&lt;'Tariffs 2022'!L24),(0),($C$5-'Tariffs 2022'!L24)*'Tariffs 2022'!X24/100),0)))))</f>
        <v>0</v>
      </c>
      <c r="K30" s="286">
        <f t="shared" si="0"/>
        <v>163.43272727272725</v>
      </c>
      <c r="L30" s="286">
        <f t="shared" si="6"/>
        <v>663.27272727272725</v>
      </c>
      <c r="M30" s="309">
        <f t="shared" si="7"/>
        <v>980.59636363636355</v>
      </c>
      <c r="N30" s="287">
        <f t="shared" si="8"/>
        <v>1078.6559999999999</v>
      </c>
      <c r="O30" s="285">
        <f>'Tariffs 2022'!AT24</f>
        <v>0</v>
      </c>
      <c r="P30" s="285">
        <f>'Tariffs 2022'!AU24</f>
        <v>0</v>
      </c>
      <c r="Q30" s="285">
        <f>'Tariffs 2022'!AV24</f>
        <v>0</v>
      </c>
      <c r="R30" s="285">
        <f>'Tariffs 2022'!AW24</f>
        <v>0</v>
      </c>
      <c r="S30" s="288" t="str">
        <f t="shared" si="21"/>
        <v>No discount</v>
      </c>
      <c r="T30" s="288" t="str">
        <f t="shared" si="2"/>
        <v>Exclusive</v>
      </c>
      <c r="U30" s="314">
        <f t="shared" si="3"/>
        <v>980.59636363636355</v>
      </c>
      <c r="V30" s="314">
        <f t="shared" si="4"/>
        <v>980.59636363636355</v>
      </c>
      <c r="W30" s="322">
        <f t="shared" si="23"/>
        <v>1078.6559999999999</v>
      </c>
      <c r="X30" s="322">
        <f t="shared" si="23"/>
        <v>1078.6559999999999</v>
      </c>
      <c r="Y30" s="289">
        <f>'Tariffs 2022'!BF24</f>
        <v>0</v>
      </c>
      <c r="Z30" s="305" t="str">
        <f>'Tariffs 2022'!BG24</f>
        <v>n</v>
      </c>
      <c r="AA30" s="290" t="s">
        <v>288</v>
      </c>
      <c r="AB30" s="404"/>
      <c r="AC30" s="404"/>
      <c r="AD30" s="404"/>
      <c r="AE30" s="404"/>
      <c r="AF30" s="404"/>
      <c r="AG30" s="404"/>
      <c r="AH30" s="404"/>
      <c r="AI30" s="404"/>
      <c r="AJ30" s="404"/>
      <c r="AK30" s="404"/>
      <c r="AL30" s="404"/>
      <c r="AM30" s="404"/>
      <c r="AN30" s="404"/>
    </row>
    <row r="31" spans="1:40" ht="25" customHeight="1" thickBot="1" x14ac:dyDescent="0.2">
      <c r="A31" s="291" t="str">
        <f>'Tariffs 2022'!F25</f>
        <v>Origin Energy</v>
      </c>
      <c r="B31" s="292" t="str">
        <f>'Tariffs 2022'!D25</f>
        <v>AGN Temora</v>
      </c>
      <c r="C31" s="292" t="str">
        <f>'Tariffs 2022'!G25</f>
        <v>Go Variable</v>
      </c>
      <c r="D31" s="293">
        <f>60*'Tariffs 2022'!H25/100</f>
        <v>44.04545454545454</v>
      </c>
      <c r="E31" s="293">
        <f>IF('Tariffs 2022'!K25="",$C$5*'Tariffs 2022'!W25/100,IF($C$5&gt;='Tariffs 2022'!L25,('Tariffs 2022'!L25*'Tariffs 2022'!W25/100),($C$5*'Tariffs 2022'!W25/100)))</f>
        <v>123.63636363636363</v>
      </c>
      <c r="F31" s="293">
        <f>IF(AND('Tariffs 2022'!L25&gt;0,'Tariffs 2022'!M25&gt;0),IF($C$5&lt;'Tariffs 2022'!L25,0,IF(($C$5-'Tariffs 2022'!L25)&lt;=('Tariffs 2022'!M25+'Tariffs 2022'!L25),(($C$5-'Tariffs 2022'!L25)*'Tariffs 2022'!X25/100),(('Tariffs 2022'!M25)*'Tariffs 2022'!X25/100))),0)</f>
        <v>0</v>
      </c>
      <c r="G31" s="293">
        <f>IF(AND('Tariffs 2022'!M25&gt;0,'Tariffs 2022'!N25&gt;0),IF($C$5&lt;('Tariffs 2022'!L25+'Tariffs 2022'!M25),0,IF(($C$5-'Tariffs 2022'!L25+'Tariffs 2022'!M25)&lt;=('Tariffs 2022'!L25+'Tariffs 2022'!M25+'Tariffs 2022'!N25),(($C$5-('Tariffs 2022'!L25+'Tariffs 2022'!M25))*'Tariffs 2022'!Y25/100),('Tariffs 2022'!N25*'Tariffs 2022'!Y25/100))),0)</f>
        <v>0</v>
      </c>
      <c r="H31" s="293">
        <f>IF(AND('Tariffs 2022'!N25&gt;0,'Tariffs 2022'!O25&gt;0),IF($C$5&lt;('Tariffs 2022'!L25+'Tariffs 2022'!M25+'Tariffs 2022'!N25),0,IF(($C$5-'Tariffs 2022'!L25+'Tariffs 2022'!M25+'Tariffs 2022'!N25)&lt;=('Tariffs 2022'!L25+'Tariffs 2022'!M25+'Tariffs 2022'!N25+'Tariffs 2022'!O25),(($C$5-('Tariffs 2022'!L25+'Tariffs 2022'!M25+'Tariffs 2022'!N25))*'Tariffs 2022'!Z25/100),('Tariffs 2022'!O25*'Tariffs 2022'!Z25/100))),0)</f>
        <v>0</v>
      </c>
      <c r="I31" s="293">
        <f>IF(AND('Tariffs 2022'!O25&gt;0,'Tariffs 2022'!P25&gt;0),IF($C$5&lt;('Tariffs 2022'!L25+'Tariffs 2022'!M25+'Tariffs 2022'!N25+'Tariffs 2022'!O25),0,IF(($C$5-'Tariffs 2022'!L25+'Tariffs 2022'!M25+'Tariffs 2022'!N25+'Tariffs 2022'!O25)&lt;=('Tariffs 2022'!L25+'Tariffs 2022'!M25+'Tariffs 2022'!N25+'Tariffs 2022'!O25+'Tariffs 2022'!P25),(($C$5-('Tariffs 2022'!L25+'Tariffs 2022'!M25+'Tariffs 2022'!N25+'Tariffs 2022'!O25))*'Tariffs 2022'!AA25/100),('Tariffs 2022'!P25*'Tariffs 2022'!AA25/100))),0)</f>
        <v>0</v>
      </c>
      <c r="J31" s="293">
        <f>IF(AND('Tariffs 2022'!P25&gt;0,'Tariffs 2022'!O25&gt;0),IF(($C$5&lt;SUM('Tariffs 2022'!L25:P25)),(0),($C$5-SUM('Tariffs 2022'!L25:P25))*'Tariffs 2022'!AB25/100),IF(AND('Tariffs 2022'!O25&gt;0,'Tariffs 2022'!P25=""),IF(($C$5&lt; SUM('Tariffs 2022'!L25:O25)),(0),($C$5-SUM('Tariffs 2022'!L25:O25))*'Tariffs 2022'!AA25/100),IF(AND('Tariffs 2022'!N25&gt;0,'Tariffs 2022'!O25=""),IF(($C$5&lt; SUM('Tariffs 2022'!L25:N25)),(0),($C$5-SUM('Tariffs 2022'!L25:N25))*'Tariffs 2022'!Z25/100),IF(AND('Tariffs 2022'!M25&gt;0,'Tariffs 2022'!N25=""),IF(($C$5&lt;'Tariffs 2022'!M25+'Tariffs 2022'!L25),(0),(($C$5-('Tariffs 2022'!M25+'Tariffs 2022'!L25))*'Tariffs 2022'!Y25/100)),IF(AND('Tariffs 2022'!L25&gt;0,'Tariffs 2022'!M25=""&gt;0),IF(($C$5&lt;'Tariffs 2022'!L25),(0),($C$5-'Tariffs 2022'!L25)*'Tariffs 2022'!X25/100),0)))))</f>
        <v>0</v>
      </c>
      <c r="K31" s="293">
        <f t="shared" ref="K31" si="24">SUM(D31:J31)</f>
        <v>167.68181818181816</v>
      </c>
      <c r="L31" s="293">
        <f t="shared" si="6"/>
        <v>741.81818181818176</v>
      </c>
      <c r="M31" s="310">
        <f t="shared" si="7"/>
        <v>1006.090909090909</v>
      </c>
      <c r="N31" s="294">
        <f t="shared" si="8"/>
        <v>1106.7</v>
      </c>
      <c r="O31" s="292">
        <f>'Tariffs 2022'!AT25</f>
        <v>0</v>
      </c>
      <c r="P31" s="292">
        <f>'Tariffs 2022'!AU25</f>
        <v>0</v>
      </c>
      <c r="Q31" s="292">
        <f>'Tariffs 2022'!AV25</f>
        <v>0</v>
      </c>
      <c r="R31" s="292">
        <f>'Tariffs 2022'!AW25</f>
        <v>0</v>
      </c>
      <c r="S31" s="295" t="str">
        <f t="shared" si="21"/>
        <v>No discount</v>
      </c>
      <c r="T31" s="295" t="str">
        <f t="shared" si="2"/>
        <v>Inclusive</v>
      </c>
      <c r="U31" s="315">
        <f t="shared" si="3"/>
        <v>1006.090909090909</v>
      </c>
      <c r="V31" s="315">
        <f t="shared" si="4"/>
        <v>1006.090909090909</v>
      </c>
      <c r="W31" s="323">
        <f t="shared" si="23"/>
        <v>1106.7</v>
      </c>
      <c r="X31" s="323">
        <f t="shared" si="23"/>
        <v>1106.7</v>
      </c>
      <c r="Y31" s="296">
        <f>'Tariffs 2022'!BF25</f>
        <v>0</v>
      </c>
      <c r="Z31" s="296" t="str">
        <f>'Tariffs 2022'!BG25</f>
        <v>n</v>
      </c>
      <c r="AA31" s="297" t="s">
        <v>288</v>
      </c>
      <c r="AB31" s="404"/>
      <c r="AC31" s="404"/>
      <c r="AD31" s="404"/>
      <c r="AE31" s="404"/>
      <c r="AF31" s="404"/>
      <c r="AG31" s="404"/>
      <c r="AH31" s="404"/>
      <c r="AI31" s="404"/>
      <c r="AJ31" s="404"/>
      <c r="AK31" s="404"/>
      <c r="AL31" s="404"/>
      <c r="AM31" s="404"/>
      <c r="AN31" s="404"/>
    </row>
    <row r="32" spans="1:40" ht="25" customHeight="1" thickTop="1" x14ac:dyDescent="0.15">
      <c r="A32" s="284" t="str">
        <f>'Tariffs 2022'!F26</f>
        <v>Origin Energy</v>
      </c>
      <c r="B32" s="285" t="str">
        <f>'Tariffs 2022'!D26</f>
        <v>AGN Tumut</v>
      </c>
      <c r="C32" s="285" t="str">
        <f>'Tariffs 2022'!G26</f>
        <v>Go Variable</v>
      </c>
      <c r="D32" s="286">
        <f>60*'Tariffs 2022'!H26/100</f>
        <v>45.539999999999992</v>
      </c>
      <c r="E32" s="286">
        <f>IF('Tariffs 2022'!K26="",$C$5*'Tariffs 2022'!W26/100,IF($C$5&gt;='Tariffs 2022'!L26,('Tariffs 2022'!L26*'Tariffs 2022'!W26/100),($C$5*'Tariffs 2022'!W26/100)))</f>
        <v>119.27272727272727</v>
      </c>
      <c r="F32" s="286">
        <f>IF(AND('Tariffs 2022'!L26&gt;0,'Tariffs 2022'!M26&gt;0),IF($C$5&lt;'Tariffs 2022'!L26,0,IF(($C$5-'Tariffs 2022'!L26)&lt;=('Tariffs 2022'!M26+'Tariffs 2022'!L26),(($C$5-'Tariffs 2022'!L26)*'Tariffs 2022'!X26/100),(('Tariffs 2022'!M26)*'Tariffs 2022'!X26/100))),0)</f>
        <v>0</v>
      </c>
      <c r="G32" s="286">
        <f>IF(AND('Tariffs 2022'!M26&gt;0,'Tariffs 2022'!N26&gt;0),IF($C$5&lt;('Tariffs 2022'!L26+'Tariffs 2022'!M26),0,IF(($C$5-'Tariffs 2022'!L26+'Tariffs 2022'!M26)&lt;=('Tariffs 2022'!L26+'Tariffs 2022'!M26+'Tariffs 2022'!N26),(($C$5-('Tariffs 2022'!L26+'Tariffs 2022'!M26))*'Tariffs 2022'!Y26/100),('Tariffs 2022'!N26*'Tariffs 2022'!Y26/100))),0)</f>
        <v>0</v>
      </c>
      <c r="H32" s="286">
        <f>IF(AND('Tariffs 2022'!N26&gt;0,'Tariffs 2022'!O26&gt;0),IF($C$5&lt;('Tariffs 2022'!L26+'Tariffs 2022'!M26+'Tariffs 2022'!N26),0,IF(($C$5-'Tariffs 2022'!L26+'Tariffs 2022'!M26+'Tariffs 2022'!N26)&lt;=('Tariffs 2022'!L26+'Tariffs 2022'!M26+'Tariffs 2022'!N26+'Tariffs 2022'!O26),(($C$5-('Tariffs 2022'!L26+'Tariffs 2022'!M26+'Tariffs 2022'!N26))*'Tariffs 2022'!Z26/100),('Tariffs 2022'!O26*'Tariffs 2022'!Z26/100))),0)</f>
        <v>0</v>
      </c>
      <c r="I32" s="286">
        <f>IF(AND('Tariffs 2022'!O26&gt;0,'Tariffs 2022'!P26&gt;0),IF($C$5&lt;('Tariffs 2022'!L26+'Tariffs 2022'!M26+'Tariffs 2022'!N26+'Tariffs 2022'!O26),0,IF(($C$5-'Tariffs 2022'!L26+'Tariffs 2022'!M26+'Tariffs 2022'!N26+'Tariffs 2022'!O26)&lt;=('Tariffs 2022'!L26+'Tariffs 2022'!M26+'Tariffs 2022'!N26+'Tariffs 2022'!O26+'Tariffs 2022'!P26),(($C$5-('Tariffs 2022'!L26+'Tariffs 2022'!M26+'Tariffs 2022'!N26+'Tariffs 2022'!O26))*'Tariffs 2022'!AA26/100),('Tariffs 2022'!P26*'Tariffs 2022'!AA26/100))),0)</f>
        <v>0</v>
      </c>
      <c r="J32" s="286">
        <f>IF(AND('Tariffs 2022'!P26&gt;0,'Tariffs 2022'!O26&gt;0),IF(($C$5&lt;SUM('Tariffs 2022'!L26:P26)),(0),($C$5-SUM('Tariffs 2022'!L26:P26))*'Tariffs 2022'!AB26/100),IF(AND('Tariffs 2022'!O26&gt;0,'Tariffs 2022'!P26=""),IF(($C$5&lt; SUM('Tariffs 2022'!L26:O26)),(0),($C$5-SUM('Tariffs 2022'!L26:O26))*'Tariffs 2022'!AA26/100),IF(AND('Tariffs 2022'!N26&gt;0,'Tariffs 2022'!O26=""),IF(($C$5&lt; SUM('Tariffs 2022'!L26:N26)),(0),($C$5-SUM('Tariffs 2022'!L26:N26))*'Tariffs 2022'!Z26/100),IF(AND('Tariffs 2022'!M26&gt;0,'Tariffs 2022'!N26=""),IF(($C$5&lt;'Tariffs 2022'!M26+'Tariffs 2022'!L26),(0),(($C$5-('Tariffs 2022'!M26+'Tariffs 2022'!L26))*'Tariffs 2022'!Y26/100)),IF(AND('Tariffs 2022'!L26&gt;0,'Tariffs 2022'!M26=""&gt;0),IF(($C$5&lt;'Tariffs 2022'!L26),(0),($C$5-'Tariffs 2022'!L26)*'Tariffs 2022'!X26/100),0)))))</f>
        <v>0</v>
      </c>
      <c r="K32" s="286">
        <f t="shared" si="0"/>
        <v>164.81272727272727</v>
      </c>
      <c r="L32" s="286">
        <f t="shared" si="6"/>
        <v>715.63636363636374</v>
      </c>
      <c r="M32" s="309">
        <f t="shared" si="7"/>
        <v>988.87636363636364</v>
      </c>
      <c r="N32" s="287">
        <f t="shared" si="8"/>
        <v>1087.7640000000001</v>
      </c>
      <c r="O32" s="285">
        <f>'Tariffs 2022'!AT26</f>
        <v>0</v>
      </c>
      <c r="P32" s="285">
        <f>'Tariffs 2022'!AU26</f>
        <v>0</v>
      </c>
      <c r="Q32" s="285">
        <f>'Tariffs 2022'!AV26</f>
        <v>0</v>
      </c>
      <c r="R32" s="285">
        <f>'Tariffs 2022'!AW26</f>
        <v>0</v>
      </c>
      <c r="S32" s="288" t="str">
        <f t="shared" si="21"/>
        <v>No discount</v>
      </c>
      <c r="T32" s="288" t="str">
        <f t="shared" si="2"/>
        <v>Inclusive</v>
      </c>
      <c r="U32" s="314">
        <f t="shared" si="3"/>
        <v>988.87636363636364</v>
      </c>
      <c r="V32" s="314">
        <f t="shared" si="4"/>
        <v>988.87636363636364</v>
      </c>
      <c r="W32" s="322">
        <f t="shared" si="23"/>
        <v>1087.7640000000001</v>
      </c>
      <c r="X32" s="322">
        <f t="shared" si="23"/>
        <v>1087.7640000000001</v>
      </c>
      <c r="Y32" s="289">
        <f>'Tariffs 2022'!BF26</f>
        <v>0</v>
      </c>
      <c r="Z32" s="305" t="str">
        <f>'Tariffs 2022'!BG26</f>
        <v>n</v>
      </c>
      <c r="AA32" s="290" t="s">
        <v>288</v>
      </c>
      <c r="AB32" s="404"/>
      <c r="AC32" s="404"/>
      <c r="AD32" s="404"/>
      <c r="AE32" s="404"/>
      <c r="AF32" s="404"/>
      <c r="AG32" s="404"/>
      <c r="AH32" s="404"/>
      <c r="AI32" s="404"/>
      <c r="AJ32" s="404"/>
      <c r="AK32" s="404"/>
      <c r="AL32" s="404"/>
      <c r="AM32" s="404"/>
      <c r="AN32" s="404"/>
    </row>
    <row r="33" spans="1:40" ht="25" customHeight="1" thickBot="1" x14ac:dyDescent="0.2">
      <c r="A33" s="291" t="str">
        <f>'Tariffs 2022'!F27</f>
        <v>Red Energy</v>
      </c>
      <c r="B33" s="292" t="str">
        <f>'Tariffs 2022'!D27</f>
        <v>AGN Tumut</v>
      </c>
      <c r="C33" s="292" t="str">
        <f>'Tariffs 2022'!G27</f>
        <v>Living Energy Saver</v>
      </c>
      <c r="D33" s="293">
        <f>60*'Tariffs 2022'!H27/100</f>
        <v>44.4</v>
      </c>
      <c r="E33" s="293">
        <f>IF('Tariffs 2022'!K27="",$C$5*'Tariffs 2022'!W27/100,IF($C$5&gt;='Tariffs 2022'!L27,('Tariffs 2022'!L27*'Tariffs 2022'!W27/100),($C$5*'Tariffs 2022'!W27/100)))</f>
        <v>108</v>
      </c>
      <c r="F33" s="293">
        <f>IF(AND('Tariffs 2022'!L27&gt;0,'Tariffs 2022'!M27&gt;0),IF($C$5&lt;'Tariffs 2022'!L27,0,IF(($C$5-'Tariffs 2022'!L27)&lt;=('Tariffs 2022'!M27+'Tariffs 2022'!L27),(($C$5-'Tariffs 2022'!L27)*'Tariffs 2022'!X27/100),(('Tariffs 2022'!M27)*'Tariffs 2022'!X27/100))),0)</f>
        <v>0</v>
      </c>
      <c r="G33" s="293">
        <f>IF(AND('Tariffs 2022'!M27&gt;0,'Tariffs 2022'!N27&gt;0),IF($C$5&lt;('Tariffs 2022'!L27+'Tariffs 2022'!M27),0,IF(($C$5-'Tariffs 2022'!L27+'Tariffs 2022'!M27)&lt;=('Tariffs 2022'!L27+'Tariffs 2022'!M27+'Tariffs 2022'!N27),(($C$5-('Tariffs 2022'!L27+'Tariffs 2022'!M27))*'Tariffs 2022'!Y27/100),('Tariffs 2022'!N27*'Tariffs 2022'!Y27/100))),0)</f>
        <v>0</v>
      </c>
      <c r="H33" s="293">
        <f>IF(AND('Tariffs 2022'!N27&gt;0,'Tariffs 2022'!O27&gt;0),IF($C$5&lt;('Tariffs 2022'!L27+'Tariffs 2022'!M27+'Tariffs 2022'!N27),0,IF(($C$5-'Tariffs 2022'!L27+'Tariffs 2022'!M27+'Tariffs 2022'!N27)&lt;=('Tariffs 2022'!L27+'Tariffs 2022'!M27+'Tariffs 2022'!N27+'Tariffs 2022'!O27),(($C$5-('Tariffs 2022'!L27+'Tariffs 2022'!M27+'Tariffs 2022'!N27))*'Tariffs 2022'!Z27/100),('Tariffs 2022'!O27*'Tariffs 2022'!Z27/100))),0)</f>
        <v>0</v>
      </c>
      <c r="I33" s="293">
        <f>IF(AND('Tariffs 2022'!O27&gt;0,'Tariffs 2022'!P27&gt;0),IF($C$5&lt;('Tariffs 2022'!L27+'Tariffs 2022'!M27+'Tariffs 2022'!N27+'Tariffs 2022'!O27),0,IF(($C$5-'Tariffs 2022'!L27+'Tariffs 2022'!M27+'Tariffs 2022'!N27+'Tariffs 2022'!O27)&lt;=('Tariffs 2022'!L27+'Tariffs 2022'!M27+'Tariffs 2022'!N27+'Tariffs 2022'!O27+'Tariffs 2022'!P27),(($C$5-('Tariffs 2022'!L27+'Tariffs 2022'!M27+'Tariffs 2022'!N27+'Tariffs 2022'!O27))*'Tariffs 2022'!AA27/100),('Tariffs 2022'!P27*'Tariffs 2022'!AA27/100))),0)</f>
        <v>0</v>
      </c>
      <c r="J33" s="293">
        <f>IF(AND('Tariffs 2022'!P27&gt;0,'Tariffs 2022'!O27&gt;0),IF(($C$5&lt;SUM('Tariffs 2022'!L27:P27)),(0),($C$5-SUM('Tariffs 2022'!L27:P27))*'Tariffs 2022'!AB27/100),IF(AND('Tariffs 2022'!O27&gt;0,'Tariffs 2022'!P27=""),IF(($C$5&lt; SUM('Tariffs 2022'!L27:O27)),(0),($C$5-SUM('Tariffs 2022'!L27:O27))*'Tariffs 2022'!AA27/100),IF(AND('Tariffs 2022'!N27&gt;0,'Tariffs 2022'!O27=""),IF(($C$5&lt; SUM('Tariffs 2022'!L27:N27)),(0),($C$5-SUM('Tariffs 2022'!L27:N27))*'Tariffs 2022'!Z27/100),IF(AND('Tariffs 2022'!M27&gt;0,'Tariffs 2022'!N27=""),IF(($C$5&lt;'Tariffs 2022'!M27+'Tariffs 2022'!L27),(0),(($C$5-('Tariffs 2022'!M27+'Tariffs 2022'!L27))*'Tariffs 2022'!Y27/100)),IF(AND('Tariffs 2022'!L27&gt;0,'Tariffs 2022'!M27=""&gt;0),IF(($C$5&lt;'Tariffs 2022'!L27),(0),($C$5-'Tariffs 2022'!L27)*'Tariffs 2022'!X27/100),0)))))</f>
        <v>0</v>
      </c>
      <c r="K33" s="293">
        <f t="shared" si="0"/>
        <v>152.4</v>
      </c>
      <c r="L33" s="293">
        <f t="shared" si="6"/>
        <v>648.00000000000011</v>
      </c>
      <c r="M33" s="310">
        <f t="shared" si="7"/>
        <v>914.40000000000009</v>
      </c>
      <c r="N33" s="294">
        <f t="shared" si="8"/>
        <v>1005.8400000000001</v>
      </c>
      <c r="O33" s="292">
        <f>'Tariffs 2022'!AT27</f>
        <v>0</v>
      </c>
      <c r="P33" s="292">
        <f>'Tariffs 2022'!AU27</f>
        <v>0</v>
      </c>
      <c r="Q33" s="292">
        <f>'Tariffs 2022'!AV27</f>
        <v>0</v>
      </c>
      <c r="R33" s="292">
        <f>'Tariffs 2022'!AW27</f>
        <v>0</v>
      </c>
      <c r="S33" s="295" t="str">
        <f t="shared" si="21"/>
        <v>No discount</v>
      </c>
      <c r="T33" s="295" t="str">
        <f t="shared" si="2"/>
        <v>Inclusive</v>
      </c>
      <c r="U33" s="315">
        <f t="shared" si="3"/>
        <v>914.40000000000009</v>
      </c>
      <c r="V33" s="315">
        <f t="shared" si="4"/>
        <v>914.40000000000009</v>
      </c>
      <c r="W33" s="323">
        <f t="shared" si="23"/>
        <v>1005.8400000000001</v>
      </c>
      <c r="X33" s="323">
        <f t="shared" si="23"/>
        <v>1005.8400000000001</v>
      </c>
      <c r="Y33" s="296">
        <f>'Tariffs 2022'!BF27</f>
        <v>0</v>
      </c>
      <c r="Z33" s="296" t="str">
        <f>'Tariffs 2022'!BG27</f>
        <v>n</v>
      </c>
      <c r="AA33" s="297" t="s">
        <v>400</v>
      </c>
      <c r="AB33" s="404"/>
      <c r="AC33" s="404"/>
      <c r="AD33" s="404"/>
      <c r="AE33" s="404"/>
      <c r="AF33" s="404"/>
      <c r="AG33" s="404"/>
      <c r="AH33" s="404"/>
      <c r="AI33" s="404"/>
      <c r="AJ33" s="404"/>
      <c r="AK33" s="404"/>
      <c r="AL33" s="404"/>
      <c r="AM33" s="404"/>
      <c r="AN33" s="404"/>
    </row>
    <row r="34" spans="1:40" ht="25" customHeight="1" thickTop="1" x14ac:dyDescent="0.15">
      <c r="A34" s="284" t="str">
        <f>'Tariffs 2022'!F28</f>
        <v>AGL</v>
      </c>
      <c r="B34" s="285" t="str">
        <f>'Tariffs 2022'!D28</f>
        <v>AGN Wagga Wagga</v>
      </c>
      <c r="C34" s="285" t="str">
        <f>'Tariffs 2022'!G28</f>
        <v>Value Saver</v>
      </c>
      <c r="D34" s="286">
        <f>60*'Tariffs 2022'!H28/100</f>
        <v>59.72727272727272</v>
      </c>
      <c r="E34" s="286">
        <f>IF('Tariffs 2022'!K28="",$C$5*'Tariffs 2022'!W28/100,IF($C$5&gt;='Tariffs 2022'!L28,('Tariffs 2022'!L28*'Tariffs 2022'!W28/100),($C$5*'Tariffs 2022'!W28/100)))</f>
        <v>90.545454545454547</v>
      </c>
      <c r="F34" s="286">
        <f>IF(AND('Tariffs 2022'!L28&gt;0,'Tariffs 2022'!M28&gt;0),IF($C$5&lt;'Tariffs 2022'!L28,0,IF(($C$5-'Tariffs 2022'!L28)&lt;=('Tariffs 2022'!M28+'Tariffs 2022'!L28),(($C$5-'Tariffs 2022'!L28)*'Tariffs 2022'!X28/100),(('Tariffs 2022'!M28)*'Tariffs 2022'!X28/100))),0)</f>
        <v>0</v>
      </c>
      <c r="G34" s="286">
        <f>IF(AND('Tariffs 2022'!M28&gt;0,'Tariffs 2022'!N28&gt;0),IF($C$5&lt;('Tariffs 2022'!L28+'Tariffs 2022'!M28),0,IF(($C$5-'Tariffs 2022'!L28+'Tariffs 2022'!M28)&lt;=('Tariffs 2022'!L28+'Tariffs 2022'!M28+'Tariffs 2022'!N28),(($C$5-('Tariffs 2022'!L28+'Tariffs 2022'!M28))*'Tariffs 2022'!Y28/100),('Tariffs 2022'!N28*'Tariffs 2022'!Y28/100))),0)</f>
        <v>0</v>
      </c>
      <c r="H34" s="286">
        <f>IF(AND('Tariffs 2022'!N28&gt;0,'Tariffs 2022'!O28&gt;0),IF($C$5&lt;('Tariffs 2022'!L28+'Tariffs 2022'!M28+'Tariffs 2022'!N28),0,IF(($C$5-'Tariffs 2022'!L28+'Tariffs 2022'!M28+'Tariffs 2022'!N28)&lt;=('Tariffs 2022'!L28+'Tariffs 2022'!M28+'Tariffs 2022'!N28+'Tariffs 2022'!O28),(($C$5-('Tariffs 2022'!L28+'Tariffs 2022'!M28+'Tariffs 2022'!N28))*'Tariffs 2022'!Z28/100),('Tariffs 2022'!O28*'Tariffs 2022'!Z28/100))),0)</f>
        <v>0</v>
      </c>
      <c r="I34" s="286">
        <f>IF(AND('Tariffs 2022'!O28&gt;0,'Tariffs 2022'!P28&gt;0),IF($C$5&lt;('Tariffs 2022'!L28+'Tariffs 2022'!M28+'Tariffs 2022'!N28+'Tariffs 2022'!O28),0,IF(($C$5-'Tariffs 2022'!L28+'Tariffs 2022'!M28+'Tariffs 2022'!N28+'Tariffs 2022'!O28)&lt;=('Tariffs 2022'!L28+'Tariffs 2022'!M28+'Tariffs 2022'!N28+'Tariffs 2022'!O28+'Tariffs 2022'!P28),(($C$5-('Tariffs 2022'!L28+'Tariffs 2022'!M28+'Tariffs 2022'!N28+'Tariffs 2022'!O28))*'Tariffs 2022'!AA28/100),('Tariffs 2022'!P28*'Tariffs 2022'!AA28/100))),0)</f>
        <v>0</v>
      </c>
      <c r="J34" s="286">
        <f>IF(AND('Tariffs 2022'!P28&gt;0,'Tariffs 2022'!O28&gt;0),IF(($C$5&lt;SUM('Tariffs 2022'!L28:P28)),(0),($C$5-SUM('Tariffs 2022'!L28:P28))*'Tariffs 2022'!AB28/100),IF(AND('Tariffs 2022'!O28&gt;0,'Tariffs 2022'!P28=""),IF(($C$5&lt; SUM('Tariffs 2022'!L28:O28)),(0),($C$5-SUM('Tariffs 2022'!L28:O28))*'Tariffs 2022'!AA28/100),IF(AND('Tariffs 2022'!N28&gt;0,'Tariffs 2022'!O28=""),IF(($C$5&lt; SUM('Tariffs 2022'!L28:N28)),(0),($C$5-SUM('Tariffs 2022'!L28:N28))*'Tariffs 2022'!Z28/100),IF(AND('Tariffs 2022'!M28&gt;0,'Tariffs 2022'!N28=""),IF(($C$5&lt;'Tariffs 2022'!M28+'Tariffs 2022'!L28),(0),(($C$5-('Tariffs 2022'!M28+'Tariffs 2022'!L28))*'Tariffs 2022'!Y28/100)),IF(AND('Tariffs 2022'!L28&gt;0,'Tariffs 2022'!M28=""&gt;0),IF(($C$5&lt;'Tariffs 2022'!L28),(0),($C$5-'Tariffs 2022'!L28)*'Tariffs 2022'!X28/100),0)))))</f>
        <v>0</v>
      </c>
      <c r="K34" s="286">
        <f t="shared" si="0"/>
        <v>150.27272727272725</v>
      </c>
      <c r="L34" s="286">
        <f t="shared" si="6"/>
        <v>543.27272727272725</v>
      </c>
      <c r="M34" s="309">
        <f t="shared" si="7"/>
        <v>901.63636363636351</v>
      </c>
      <c r="N34" s="287">
        <f t="shared" si="8"/>
        <v>991.8</v>
      </c>
      <c r="O34" s="285">
        <f>'Tariffs 2022'!AT28</f>
        <v>0</v>
      </c>
      <c r="P34" s="285">
        <f>'Tariffs 2022'!AU28</f>
        <v>0</v>
      </c>
      <c r="Q34" s="285">
        <f>'Tariffs 2022'!AV28</f>
        <v>0</v>
      </c>
      <c r="R34" s="285">
        <f>'Tariffs 2022'!AW28</f>
        <v>0</v>
      </c>
      <c r="S34" s="288" t="str">
        <f t="shared" si="21"/>
        <v>No discount</v>
      </c>
      <c r="T34" s="288" t="str">
        <f t="shared" si="2"/>
        <v>Exclusive</v>
      </c>
      <c r="U34" s="314">
        <f t="shared" si="3"/>
        <v>901.63636363636351</v>
      </c>
      <c r="V34" s="314">
        <f t="shared" si="4"/>
        <v>901.63636363636351</v>
      </c>
      <c r="W34" s="322">
        <f t="shared" si="23"/>
        <v>991.8</v>
      </c>
      <c r="X34" s="322">
        <f t="shared" si="23"/>
        <v>991.8</v>
      </c>
      <c r="Y34" s="289">
        <f>'Tariffs 2022'!BF28</f>
        <v>0</v>
      </c>
      <c r="Z34" s="305" t="str">
        <f>'Tariffs 2022'!BG28</f>
        <v>n</v>
      </c>
      <c r="AA34" s="290" t="s">
        <v>288</v>
      </c>
      <c r="AB34" s="404"/>
      <c r="AC34" s="404"/>
      <c r="AD34" s="404"/>
      <c r="AE34" s="404"/>
      <c r="AF34" s="404"/>
      <c r="AG34" s="404"/>
      <c r="AH34" s="404"/>
      <c r="AI34" s="404"/>
      <c r="AJ34" s="404"/>
      <c r="AK34" s="404"/>
      <c r="AL34" s="404"/>
      <c r="AM34" s="404"/>
      <c r="AN34" s="404"/>
    </row>
    <row r="35" spans="1:40" ht="25" customHeight="1" thickBot="1" x14ac:dyDescent="0.2">
      <c r="A35" s="291" t="str">
        <f>'Tariffs 2022'!F29</f>
        <v>Origin Energy</v>
      </c>
      <c r="B35" s="292" t="str">
        <f>'Tariffs 2022'!D29</f>
        <v>AGN Wagga Wagga</v>
      </c>
      <c r="C35" s="292" t="str">
        <f>'Tariffs 2022'!G29</f>
        <v>Go Variable</v>
      </c>
      <c r="D35" s="293">
        <f>60*'Tariffs 2022'!H29/100</f>
        <v>53.04545454545454</v>
      </c>
      <c r="E35" s="293">
        <f>IF('Tariffs 2022'!K29="",$C$5*'Tariffs 2022'!W29/100,IF($C$5&gt;='Tariffs 2022'!L29,('Tariffs 2022'!L29*'Tariffs 2022'!W29/100),($C$5*'Tariffs 2022'!W29/100)))</f>
        <v>106.18181818181819</v>
      </c>
      <c r="F35" s="293">
        <f>IF(AND('Tariffs 2022'!L29&gt;0,'Tariffs 2022'!M29&gt;0),IF($C$5&lt;'Tariffs 2022'!L29,0,IF(($C$5-'Tariffs 2022'!L29)&lt;=('Tariffs 2022'!M29+'Tariffs 2022'!L29),(($C$5-'Tariffs 2022'!L29)*'Tariffs 2022'!X29/100),(('Tariffs 2022'!M29)*'Tariffs 2022'!X29/100))),0)</f>
        <v>0</v>
      </c>
      <c r="G35" s="293">
        <f>IF(AND('Tariffs 2022'!M29&gt;0,'Tariffs 2022'!N29&gt;0),IF($C$5&lt;('Tariffs 2022'!L29+'Tariffs 2022'!M29),0,IF(($C$5-'Tariffs 2022'!L29+'Tariffs 2022'!M29)&lt;=('Tariffs 2022'!L29+'Tariffs 2022'!M29+'Tariffs 2022'!N29),(($C$5-('Tariffs 2022'!L29+'Tariffs 2022'!M29))*'Tariffs 2022'!Y29/100),('Tariffs 2022'!N29*'Tariffs 2022'!Y29/100))),0)</f>
        <v>0</v>
      </c>
      <c r="H35" s="293">
        <f>IF(AND('Tariffs 2022'!N29&gt;0,'Tariffs 2022'!O29&gt;0),IF($C$5&lt;('Tariffs 2022'!L29+'Tariffs 2022'!M29+'Tariffs 2022'!N29),0,IF(($C$5-'Tariffs 2022'!L29+'Tariffs 2022'!M29+'Tariffs 2022'!N29)&lt;=('Tariffs 2022'!L29+'Tariffs 2022'!M29+'Tariffs 2022'!N29+'Tariffs 2022'!O29),(($C$5-('Tariffs 2022'!L29+'Tariffs 2022'!M29+'Tariffs 2022'!N29))*'Tariffs 2022'!Z29/100),('Tariffs 2022'!O29*'Tariffs 2022'!Z29/100))),0)</f>
        <v>0</v>
      </c>
      <c r="I35" s="293">
        <f>IF(AND('Tariffs 2022'!O29&gt;0,'Tariffs 2022'!P29&gt;0),IF($C$5&lt;('Tariffs 2022'!L29+'Tariffs 2022'!M29+'Tariffs 2022'!N29+'Tariffs 2022'!O29),0,IF(($C$5-'Tariffs 2022'!L29+'Tariffs 2022'!M29+'Tariffs 2022'!N29+'Tariffs 2022'!O29)&lt;=('Tariffs 2022'!L29+'Tariffs 2022'!M29+'Tariffs 2022'!N29+'Tariffs 2022'!O29+'Tariffs 2022'!P29),(($C$5-('Tariffs 2022'!L29+'Tariffs 2022'!M29+'Tariffs 2022'!N29+'Tariffs 2022'!O29))*'Tariffs 2022'!AA29/100),('Tariffs 2022'!P29*'Tariffs 2022'!AA29/100))),0)</f>
        <v>0</v>
      </c>
      <c r="J35" s="293">
        <f>IF(AND('Tariffs 2022'!P29&gt;0,'Tariffs 2022'!O29&gt;0),IF(($C$5&lt;SUM('Tariffs 2022'!L29:P29)),(0),($C$5-SUM('Tariffs 2022'!L29:P29))*'Tariffs 2022'!AB29/100),IF(AND('Tariffs 2022'!O29&gt;0,'Tariffs 2022'!P29=""),IF(($C$5&lt; SUM('Tariffs 2022'!L29:O29)),(0),($C$5-SUM('Tariffs 2022'!L29:O29))*'Tariffs 2022'!AA29/100),IF(AND('Tariffs 2022'!N29&gt;0,'Tariffs 2022'!O29=""),IF(($C$5&lt; SUM('Tariffs 2022'!L29:N29)),(0),($C$5-SUM('Tariffs 2022'!L29:N29))*'Tariffs 2022'!Z29/100),IF(AND('Tariffs 2022'!M29&gt;0,'Tariffs 2022'!N29=""),IF(($C$5&lt;'Tariffs 2022'!M29+'Tariffs 2022'!L29),(0),(($C$5-('Tariffs 2022'!M29+'Tariffs 2022'!L29))*'Tariffs 2022'!Y29/100)),IF(AND('Tariffs 2022'!L29&gt;0,'Tariffs 2022'!M29=""&gt;0),IF(($C$5&lt;'Tariffs 2022'!L29),(0),($C$5-'Tariffs 2022'!L29)*'Tariffs 2022'!X29/100),0)))))</f>
        <v>0</v>
      </c>
      <c r="K35" s="293">
        <f t="shared" ref="K35" si="25">SUM(D35:J35)</f>
        <v>159.22727272727272</v>
      </c>
      <c r="L35" s="293">
        <f t="shared" si="6"/>
        <v>637.09090909090901</v>
      </c>
      <c r="M35" s="310">
        <f t="shared" si="7"/>
        <v>955.36363636363626</v>
      </c>
      <c r="N35" s="294">
        <f t="shared" si="8"/>
        <v>1050.8999999999999</v>
      </c>
      <c r="O35" s="292">
        <f>'Tariffs 2022'!AT29</f>
        <v>0</v>
      </c>
      <c r="P35" s="292">
        <f>'Tariffs 2022'!AU29</f>
        <v>0</v>
      </c>
      <c r="Q35" s="292">
        <f>'Tariffs 2022'!AV29</f>
        <v>0</v>
      </c>
      <c r="R35" s="292">
        <f>'Tariffs 2022'!AW29</f>
        <v>0</v>
      </c>
      <c r="S35" s="295" t="str">
        <f t="shared" si="21"/>
        <v>No discount</v>
      </c>
      <c r="T35" s="295" t="str">
        <f t="shared" si="2"/>
        <v>Inclusive</v>
      </c>
      <c r="U35" s="315">
        <f t="shared" si="3"/>
        <v>955.36363636363615</v>
      </c>
      <c r="V35" s="315">
        <f t="shared" si="4"/>
        <v>955.36363636363615</v>
      </c>
      <c r="W35" s="323">
        <f t="shared" si="23"/>
        <v>1050.8999999999999</v>
      </c>
      <c r="X35" s="323">
        <f t="shared" si="23"/>
        <v>1050.8999999999999</v>
      </c>
      <c r="Y35" s="296">
        <f>'Tariffs 2022'!BF29</f>
        <v>0</v>
      </c>
      <c r="Z35" s="296" t="str">
        <f>'Tariffs 2022'!BG29</f>
        <v>n</v>
      </c>
      <c r="AA35" s="297" t="s">
        <v>288</v>
      </c>
      <c r="AB35" s="404"/>
      <c r="AC35" s="404"/>
      <c r="AD35" s="404"/>
      <c r="AE35" s="404"/>
      <c r="AF35" s="404"/>
      <c r="AG35" s="404"/>
      <c r="AH35" s="404"/>
      <c r="AI35" s="404"/>
      <c r="AJ35" s="404"/>
      <c r="AK35" s="404"/>
      <c r="AL35" s="404"/>
      <c r="AM35" s="404"/>
      <c r="AN35" s="404"/>
    </row>
    <row r="36" spans="1:40" ht="25" customHeight="1" thickTop="1" thickBot="1" x14ac:dyDescent="0.2">
      <c r="A36" s="261" t="str">
        <f>'Tariffs 2022'!F30</f>
        <v>Origin Energy</v>
      </c>
      <c r="B36" s="262" t="str">
        <f>'Tariffs 2022'!D30</f>
        <v>Central Ranges Pipeline Tamworth</v>
      </c>
      <c r="C36" s="262" t="str">
        <f>'Tariffs 2022'!G30</f>
        <v>Go Variable</v>
      </c>
      <c r="D36" s="263">
        <f>60*'Tariffs 2022'!H30/100</f>
        <v>35.4</v>
      </c>
      <c r="E36" s="263">
        <f>IF('Tariffs 2022'!K30="",$C$5*'Tariffs 2022'!W30/100,IF($C$5&gt;='Tariffs 2022'!L30,('Tariffs 2022'!L30*'Tariffs 2022'!W30/100),($C$5*'Tariffs 2022'!W30/100)))</f>
        <v>164.36363636363632</v>
      </c>
      <c r="F36" s="263">
        <f>IF(AND('Tariffs 2022'!L30&gt;0,'Tariffs 2022'!M30&gt;0),IF($C$5&lt;'Tariffs 2022'!L30,0,IF(($C$5-'Tariffs 2022'!L30)&lt;=('Tariffs 2022'!M30+'Tariffs 2022'!L30),(($C$5-'Tariffs 2022'!L30)*'Tariffs 2022'!X30/100),(('Tariffs 2022'!M30)*'Tariffs 2022'!X30/100))),0)</f>
        <v>0</v>
      </c>
      <c r="G36" s="263">
        <f>IF(AND('Tariffs 2022'!M30&gt;0,'Tariffs 2022'!N30&gt;0),IF($C$5&lt;('Tariffs 2022'!L30+'Tariffs 2022'!M30),0,IF(($C$5-'Tariffs 2022'!L30+'Tariffs 2022'!M30)&lt;=('Tariffs 2022'!L30+'Tariffs 2022'!M30+'Tariffs 2022'!N30),(($C$5-('Tariffs 2022'!L30+'Tariffs 2022'!M30))*'Tariffs 2022'!Y30/100),('Tariffs 2022'!N30*'Tariffs 2022'!Y30/100))),0)</f>
        <v>0</v>
      </c>
      <c r="H36" s="263">
        <f>IF(AND('Tariffs 2022'!N30&gt;0,'Tariffs 2022'!O30&gt;0),IF($C$5&lt;('Tariffs 2022'!L30+'Tariffs 2022'!M30+'Tariffs 2022'!N30),0,IF(($C$5-'Tariffs 2022'!L30+'Tariffs 2022'!M30+'Tariffs 2022'!N30)&lt;=('Tariffs 2022'!L30+'Tariffs 2022'!M30+'Tariffs 2022'!N30+'Tariffs 2022'!O30),(($C$5-('Tariffs 2022'!L30+'Tariffs 2022'!M30+'Tariffs 2022'!N30))*'Tariffs 2022'!Z30/100),('Tariffs 2022'!O30*'Tariffs 2022'!Z30/100))),0)</f>
        <v>0</v>
      </c>
      <c r="I36" s="263">
        <f>IF(AND('Tariffs 2022'!O30&gt;0,'Tariffs 2022'!P30&gt;0),IF($C$5&lt;('Tariffs 2022'!L30+'Tariffs 2022'!M30+'Tariffs 2022'!N30+'Tariffs 2022'!O30),0,IF(($C$5-'Tariffs 2022'!L30+'Tariffs 2022'!M30+'Tariffs 2022'!N30+'Tariffs 2022'!O30)&lt;=('Tariffs 2022'!L30+'Tariffs 2022'!M30+'Tariffs 2022'!N30+'Tariffs 2022'!O30+'Tariffs 2022'!P30),(($C$5-('Tariffs 2022'!L30+'Tariffs 2022'!M30+'Tariffs 2022'!N30+'Tariffs 2022'!O30))*'Tariffs 2022'!AA30/100),('Tariffs 2022'!P30*'Tariffs 2022'!AA30/100))),0)</f>
        <v>0</v>
      </c>
      <c r="J36" s="263">
        <f>IF(AND('Tariffs 2022'!P30&gt;0,'Tariffs 2022'!O30&gt;0),IF(($C$5&lt;SUM('Tariffs 2022'!L30:P30)),(0),($C$5-SUM('Tariffs 2022'!L30:P30))*'Tariffs 2022'!AB30/100),IF(AND('Tariffs 2022'!O30&gt;0,'Tariffs 2022'!P30=""),IF(($C$5&lt; SUM('Tariffs 2022'!L30:O30)),(0),($C$5-SUM('Tariffs 2022'!L30:O30))*'Tariffs 2022'!AA30/100),IF(AND('Tariffs 2022'!N30&gt;0,'Tariffs 2022'!O30=""),IF(($C$5&lt; SUM('Tariffs 2022'!L30:N30)),(0),($C$5-SUM('Tariffs 2022'!L30:N30))*'Tariffs 2022'!Z30/100),IF(AND('Tariffs 2022'!M30&gt;0,'Tariffs 2022'!N30=""),IF(($C$5&lt;'Tariffs 2022'!M30+'Tariffs 2022'!L30),(0),(($C$5-('Tariffs 2022'!M30+'Tariffs 2022'!L30))*'Tariffs 2022'!Y30/100)),IF(AND('Tariffs 2022'!L30&gt;0,'Tariffs 2022'!M30=""&gt;0),IF(($C$5&lt;'Tariffs 2022'!L30),(0),($C$5-'Tariffs 2022'!L30)*'Tariffs 2022'!X30/100),0)))))</f>
        <v>0</v>
      </c>
      <c r="K36" s="263">
        <f t="shared" si="0"/>
        <v>199.76363636363632</v>
      </c>
      <c r="L36" s="263">
        <f t="shared" si="6"/>
        <v>986.1818181818179</v>
      </c>
      <c r="M36" s="312">
        <f t="shared" si="7"/>
        <v>1198.5818181818179</v>
      </c>
      <c r="N36" s="264">
        <f t="shared" si="8"/>
        <v>1318.4399999999998</v>
      </c>
      <c r="O36" s="262">
        <f>'Tariffs 2022'!AT30</f>
        <v>0</v>
      </c>
      <c r="P36" s="262">
        <f>'Tariffs 2022'!AU30</f>
        <v>0</v>
      </c>
      <c r="Q36" s="262">
        <f>'Tariffs 2022'!AV30</f>
        <v>0</v>
      </c>
      <c r="R36" s="262">
        <f>'Tariffs 2022'!AW30</f>
        <v>0</v>
      </c>
      <c r="S36" s="265" t="str">
        <f t="shared" si="21"/>
        <v>No discount</v>
      </c>
      <c r="T36" s="265" t="str">
        <f t="shared" si="2"/>
        <v>Inclusive</v>
      </c>
      <c r="U36" s="317">
        <f t="shared" si="3"/>
        <v>1198.5818181818179</v>
      </c>
      <c r="V36" s="318">
        <f t="shared" si="4"/>
        <v>1198.5818181818179</v>
      </c>
      <c r="W36" s="325">
        <f t="shared" si="23"/>
        <v>1318.4399999999998</v>
      </c>
      <c r="X36" s="325">
        <f t="shared" si="23"/>
        <v>1318.4399999999998</v>
      </c>
      <c r="Y36" s="266">
        <f>'Tariffs 2022'!BF30</f>
        <v>0</v>
      </c>
      <c r="Z36" s="269" t="str">
        <f>'Tariffs 2022'!BG30</f>
        <v>n</v>
      </c>
      <c r="AA36" s="267" t="s">
        <v>288</v>
      </c>
      <c r="AB36" s="404"/>
      <c r="AC36" s="404"/>
      <c r="AD36" s="404"/>
      <c r="AE36" s="404"/>
      <c r="AF36" s="404"/>
      <c r="AG36" s="404"/>
      <c r="AH36" s="404"/>
      <c r="AI36" s="404"/>
      <c r="AJ36" s="404"/>
      <c r="AK36" s="404"/>
      <c r="AL36" s="404"/>
      <c r="AM36" s="404"/>
      <c r="AN36" s="404"/>
    </row>
    <row r="37" spans="1:40" customFormat="1" x14ac:dyDescent="0.15">
      <c r="A37" s="404"/>
      <c r="B37" s="404"/>
      <c r="C37" s="404"/>
      <c r="D37" s="404"/>
      <c r="E37" s="404"/>
      <c r="F37" s="404"/>
      <c r="G37" s="404"/>
      <c r="H37" s="404"/>
      <c r="I37" s="404"/>
      <c r="J37" s="404"/>
      <c r="K37" s="404"/>
      <c r="L37" s="404"/>
      <c r="M37" s="404"/>
      <c r="N37" s="404"/>
      <c r="O37" s="404"/>
      <c r="P37" s="404"/>
      <c r="Q37" s="404"/>
      <c r="R37" s="404"/>
      <c r="S37" s="404"/>
      <c r="T37" s="404"/>
      <c r="U37" s="404"/>
      <c r="V37" s="404"/>
      <c r="W37" s="404"/>
      <c r="X37" s="404"/>
      <c r="Y37" s="404"/>
      <c r="Z37" s="404"/>
      <c r="AA37" s="404"/>
      <c r="AB37" s="404"/>
      <c r="AC37" s="404"/>
      <c r="AD37" s="404"/>
      <c r="AE37" s="404"/>
      <c r="AF37" s="404"/>
      <c r="AG37" s="404"/>
      <c r="AH37" s="404"/>
      <c r="AI37" s="404"/>
      <c r="AJ37" s="404"/>
      <c r="AK37" s="404"/>
      <c r="AL37" s="404"/>
      <c r="AM37" s="404"/>
      <c r="AN37" s="404"/>
    </row>
    <row r="38" spans="1:40" customFormat="1" x14ac:dyDescent="0.15">
      <c r="A38" s="405"/>
      <c r="B38" s="404"/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4"/>
      <c r="N38" s="404"/>
      <c r="O38" s="404"/>
      <c r="P38" s="404"/>
      <c r="Q38" s="404"/>
      <c r="R38" s="404"/>
      <c r="S38" s="404"/>
      <c r="T38" s="404"/>
      <c r="U38" s="404"/>
      <c r="V38" s="404"/>
      <c r="W38" s="404"/>
      <c r="X38" s="404"/>
      <c r="Y38" s="404"/>
      <c r="Z38" s="404"/>
      <c r="AA38" s="404"/>
      <c r="AB38" s="404"/>
      <c r="AC38" s="404"/>
      <c r="AD38" s="404"/>
      <c r="AE38" s="404"/>
      <c r="AF38" s="404"/>
      <c r="AG38" s="404"/>
      <c r="AH38" s="404"/>
      <c r="AI38" s="404"/>
      <c r="AJ38" s="404"/>
      <c r="AK38" s="404"/>
      <c r="AL38" s="404"/>
      <c r="AM38" s="404"/>
      <c r="AN38" s="404"/>
    </row>
    <row r="39" spans="1:40" customFormat="1" x14ac:dyDescent="0.15">
      <c r="A39" s="404"/>
      <c r="B39" s="404"/>
      <c r="C39" s="404"/>
      <c r="D39" s="404"/>
      <c r="E39" s="404"/>
      <c r="F39" s="404"/>
      <c r="G39" s="404"/>
      <c r="H39" s="404"/>
      <c r="I39" s="404"/>
      <c r="J39" s="404"/>
      <c r="K39" s="404"/>
      <c r="L39" s="404"/>
      <c r="M39" s="404"/>
      <c r="N39" s="404"/>
      <c r="O39" s="404"/>
      <c r="P39" s="404"/>
      <c r="Q39" s="404"/>
      <c r="R39" s="404"/>
      <c r="S39" s="404"/>
      <c r="T39" s="404"/>
      <c r="U39" s="404"/>
      <c r="V39" s="404"/>
      <c r="W39" s="404"/>
      <c r="X39" s="404"/>
      <c r="Y39" s="404"/>
      <c r="Z39" s="404"/>
      <c r="AA39" s="404"/>
      <c r="AB39" s="404"/>
      <c r="AC39" s="404"/>
      <c r="AD39" s="404"/>
      <c r="AE39" s="404"/>
      <c r="AF39" s="404"/>
      <c r="AG39" s="404"/>
      <c r="AH39" s="404"/>
      <c r="AI39" s="404"/>
      <c r="AJ39" s="404"/>
      <c r="AK39" s="404"/>
      <c r="AL39" s="404"/>
      <c r="AM39" s="404"/>
      <c r="AN39" s="404"/>
    </row>
    <row r="40" spans="1:40" customFormat="1" x14ac:dyDescent="0.15">
      <c r="A40" s="404"/>
      <c r="B40" s="404"/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404"/>
      <c r="T40" s="404"/>
      <c r="U40" s="404"/>
      <c r="V40" s="404"/>
      <c r="W40" s="404"/>
      <c r="X40" s="404"/>
      <c r="Y40" s="404"/>
      <c r="Z40" s="404"/>
      <c r="AA40" s="404"/>
      <c r="AB40" s="404"/>
      <c r="AC40" s="404"/>
      <c r="AD40" s="404"/>
      <c r="AE40" s="404"/>
      <c r="AF40" s="404"/>
      <c r="AG40" s="404"/>
      <c r="AH40" s="404"/>
      <c r="AI40" s="404"/>
      <c r="AJ40" s="404"/>
      <c r="AK40" s="404"/>
      <c r="AL40" s="404"/>
      <c r="AM40" s="404"/>
      <c r="AN40" s="404"/>
    </row>
    <row r="41" spans="1:40" customFormat="1" x14ac:dyDescent="0.15">
      <c r="A41" s="404"/>
      <c r="B41" s="404"/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4"/>
      <c r="N41" s="404"/>
      <c r="O41" s="404"/>
      <c r="P41" s="404"/>
      <c r="Q41" s="404"/>
      <c r="R41" s="404"/>
      <c r="S41" s="404"/>
      <c r="T41" s="404"/>
      <c r="U41" s="404"/>
      <c r="V41" s="404"/>
      <c r="W41" s="404"/>
      <c r="X41" s="404"/>
      <c r="Y41" s="404"/>
      <c r="Z41" s="404"/>
      <c r="AA41" s="404"/>
      <c r="AB41" s="404"/>
      <c r="AC41" s="404"/>
      <c r="AD41" s="404"/>
      <c r="AE41" s="404"/>
      <c r="AF41" s="404"/>
      <c r="AG41" s="404"/>
      <c r="AH41" s="404"/>
      <c r="AI41" s="404"/>
      <c r="AJ41" s="404"/>
      <c r="AK41" s="404"/>
      <c r="AL41" s="404"/>
      <c r="AM41" s="404"/>
      <c r="AN41" s="404"/>
    </row>
    <row r="42" spans="1:40" customFormat="1" x14ac:dyDescent="0.15">
      <c r="A42" s="404"/>
      <c r="B42" s="404"/>
      <c r="C42" s="404"/>
      <c r="D42" s="404"/>
      <c r="E42" s="404"/>
      <c r="F42" s="404"/>
      <c r="G42" s="404"/>
      <c r="H42" s="404"/>
      <c r="I42" s="404"/>
      <c r="J42" s="404"/>
      <c r="K42" s="404"/>
      <c r="L42" s="404"/>
      <c r="M42" s="404"/>
      <c r="N42" s="404"/>
      <c r="O42" s="404"/>
      <c r="P42" s="404"/>
      <c r="Q42" s="404"/>
      <c r="R42" s="404"/>
      <c r="S42" s="404"/>
      <c r="T42" s="404"/>
      <c r="U42" s="404"/>
      <c r="V42" s="404"/>
      <c r="W42" s="404"/>
      <c r="X42" s="404"/>
      <c r="Y42" s="404"/>
      <c r="Z42" s="404"/>
      <c r="AA42" s="404"/>
      <c r="AB42" s="404"/>
      <c r="AC42" s="404"/>
      <c r="AD42" s="404"/>
      <c r="AE42" s="404"/>
      <c r="AF42" s="404"/>
      <c r="AG42" s="404"/>
      <c r="AH42" s="404"/>
      <c r="AI42" s="404"/>
      <c r="AJ42" s="404"/>
      <c r="AK42" s="404"/>
      <c r="AL42" s="404"/>
      <c r="AM42" s="404"/>
      <c r="AN42" s="404"/>
    </row>
    <row r="43" spans="1:40" customFormat="1" x14ac:dyDescent="0.15">
      <c r="A43" s="404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  <c r="AH43" s="404"/>
      <c r="AI43" s="404"/>
      <c r="AJ43" s="404"/>
      <c r="AK43" s="404"/>
      <c r="AL43" s="404"/>
      <c r="AM43" s="404"/>
      <c r="AN43" s="404"/>
    </row>
    <row r="44" spans="1:40" customFormat="1" x14ac:dyDescent="0.15">
      <c r="A44" s="404"/>
      <c r="B44" s="404"/>
      <c r="C44" s="404"/>
      <c r="D44" s="404"/>
      <c r="E44" s="404"/>
      <c r="F44" s="404"/>
      <c r="G44" s="404"/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404"/>
      <c r="T44" s="404"/>
      <c r="U44" s="404"/>
      <c r="V44" s="404"/>
      <c r="W44" s="404"/>
      <c r="X44" s="404"/>
      <c r="Y44" s="404"/>
      <c r="Z44" s="404"/>
      <c r="AA44" s="404"/>
      <c r="AB44" s="404"/>
      <c r="AC44" s="404"/>
      <c r="AD44" s="404"/>
      <c r="AE44" s="404"/>
      <c r="AF44" s="404"/>
      <c r="AG44" s="404"/>
      <c r="AH44" s="404"/>
      <c r="AI44" s="404"/>
      <c r="AJ44" s="404"/>
      <c r="AK44" s="404"/>
      <c r="AL44" s="404"/>
      <c r="AM44" s="404"/>
      <c r="AN44" s="404"/>
    </row>
    <row r="45" spans="1:40" customFormat="1" x14ac:dyDescent="0.15">
      <c r="A45" s="404"/>
      <c r="B45" s="404"/>
      <c r="C45" s="404"/>
      <c r="D45" s="404"/>
      <c r="E45" s="404"/>
      <c r="F45" s="404"/>
      <c r="G45" s="404"/>
      <c r="H45" s="404"/>
      <c r="I45" s="404"/>
      <c r="J45" s="404"/>
      <c r="K45" s="404"/>
      <c r="L45" s="404"/>
      <c r="M45" s="404"/>
      <c r="N45" s="404"/>
      <c r="O45" s="404"/>
      <c r="P45" s="404"/>
      <c r="Q45" s="404"/>
      <c r="R45" s="404"/>
      <c r="S45" s="404"/>
      <c r="T45" s="404"/>
      <c r="U45" s="404"/>
      <c r="V45" s="404"/>
      <c r="W45" s="404"/>
      <c r="X45" s="404"/>
      <c r="Y45" s="404"/>
      <c r="Z45" s="404"/>
      <c r="AA45" s="404"/>
      <c r="AB45" s="404"/>
      <c r="AC45" s="404"/>
      <c r="AD45" s="404"/>
      <c r="AE45" s="404"/>
      <c r="AF45" s="404"/>
      <c r="AG45" s="404"/>
      <c r="AH45" s="404"/>
      <c r="AI45" s="404"/>
      <c r="AJ45" s="404"/>
      <c r="AK45" s="404"/>
      <c r="AL45" s="404"/>
      <c r="AM45" s="404"/>
      <c r="AN45" s="404"/>
    </row>
    <row r="46" spans="1:40" customFormat="1" x14ac:dyDescent="0.15">
      <c r="A46" s="404"/>
      <c r="B46" s="404"/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4"/>
      <c r="T46" s="404"/>
      <c r="U46" s="404"/>
      <c r="V46" s="404"/>
      <c r="W46" s="404"/>
      <c r="X46" s="404"/>
      <c r="Y46" s="404"/>
      <c r="Z46" s="404"/>
      <c r="AA46" s="404"/>
      <c r="AB46" s="404"/>
      <c r="AC46" s="404"/>
      <c r="AD46" s="404"/>
      <c r="AE46" s="404"/>
      <c r="AF46" s="404"/>
      <c r="AG46" s="404"/>
      <c r="AH46" s="404"/>
      <c r="AI46" s="404"/>
      <c r="AJ46" s="404"/>
      <c r="AK46" s="404"/>
      <c r="AL46" s="404"/>
      <c r="AM46" s="404"/>
      <c r="AN46" s="404"/>
    </row>
    <row r="47" spans="1:40" customFormat="1" x14ac:dyDescent="0.15">
      <c r="A47" s="404"/>
      <c r="B47" s="404"/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04"/>
      <c r="Q47" s="404"/>
      <c r="R47" s="404"/>
      <c r="S47" s="404"/>
      <c r="T47" s="404"/>
      <c r="U47" s="404"/>
      <c r="V47" s="404"/>
      <c r="W47" s="404"/>
      <c r="X47" s="404"/>
      <c r="Y47" s="404"/>
      <c r="Z47" s="404"/>
      <c r="AA47" s="404"/>
      <c r="AB47" s="404"/>
      <c r="AC47" s="404"/>
      <c r="AD47" s="404"/>
      <c r="AE47" s="404"/>
      <c r="AF47" s="404"/>
      <c r="AG47" s="404"/>
      <c r="AH47" s="404"/>
      <c r="AI47" s="404"/>
      <c r="AJ47" s="404"/>
      <c r="AK47" s="404"/>
      <c r="AL47" s="404"/>
      <c r="AM47" s="404"/>
      <c r="AN47" s="404"/>
    </row>
    <row r="48" spans="1:40" customFormat="1" x14ac:dyDescent="0.15">
      <c r="A48" s="404"/>
      <c r="B48" s="404"/>
      <c r="C48" s="404"/>
      <c r="D48" s="404"/>
      <c r="E48" s="404"/>
      <c r="F48" s="404"/>
      <c r="G48" s="404"/>
      <c r="H48" s="404"/>
      <c r="I48" s="404"/>
      <c r="J48" s="404"/>
      <c r="K48" s="404"/>
      <c r="L48" s="404"/>
      <c r="M48" s="404"/>
      <c r="N48" s="404"/>
      <c r="O48" s="404"/>
      <c r="P48" s="404"/>
      <c r="Q48" s="404"/>
      <c r="R48" s="404"/>
      <c r="S48" s="404"/>
      <c r="T48" s="404"/>
      <c r="U48" s="404"/>
      <c r="V48" s="404"/>
      <c r="W48" s="404"/>
      <c r="X48" s="404"/>
      <c r="Y48" s="404"/>
      <c r="Z48" s="404"/>
      <c r="AA48" s="404"/>
      <c r="AB48" s="404"/>
      <c r="AC48" s="404"/>
      <c r="AD48" s="404"/>
      <c r="AE48" s="404"/>
      <c r="AF48" s="404"/>
      <c r="AG48" s="404"/>
      <c r="AH48" s="404"/>
      <c r="AI48" s="404"/>
      <c r="AJ48" s="404"/>
      <c r="AK48" s="404"/>
      <c r="AL48" s="404"/>
      <c r="AM48" s="404"/>
      <c r="AN48" s="404"/>
    </row>
    <row r="49" spans="1:40" customFormat="1" x14ac:dyDescent="0.15">
      <c r="A49" s="404"/>
      <c r="B49" s="404"/>
      <c r="C49" s="404"/>
      <c r="D49" s="404"/>
      <c r="E49" s="404"/>
      <c r="F49" s="404"/>
      <c r="G49" s="404"/>
      <c r="H49" s="404"/>
      <c r="I49" s="404"/>
      <c r="J49" s="404"/>
      <c r="K49" s="404"/>
      <c r="L49" s="404"/>
      <c r="M49" s="404"/>
      <c r="N49" s="404"/>
      <c r="O49" s="404"/>
      <c r="P49" s="404"/>
      <c r="Q49" s="404"/>
      <c r="R49" s="404"/>
      <c r="S49" s="404"/>
      <c r="T49" s="404"/>
      <c r="U49" s="404"/>
      <c r="V49" s="404"/>
      <c r="W49" s="404"/>
      <c r="X49" s="404"/>
      <c r="Y49" s="404"/>
      <c r="Z49" s="404"/>
      <c r="AA49" s="404"/>
      <c r="AB49" s="404"/>
      <c r="AC49" s="404"/>
      <c r="AD49" s="404"/>
      <c r="AE49" s="404"/>
      <c r="AF49" s="404"/>
      <c r="AG49" s="404"/>
      <c r="AH49" s="404"/>
      <c r="AI49" s="404"/>
      <c r="AJ49" s="404"/>
      <c r="AK49" s="404"/>
      <c r="AL49" s="404"/>
      <c r="AM49" s="404"/>
      <c r="AN49" s="404"/>
    </row>
    <row r="50" spans="1:40" customFormat="1" x14ac:dyDescent="0.15">
      <c r="A50" s="404"/>
      <c r="B50" s="404"/>
      <c r="C50" s="404"/>
      <c r="D50" s="404"/>
      <c r="E50" s="404"/>
      <c r="F50" s="404"/>
      <c r="G50" s="404"/>
      <c r="H50" s="404"/>
      <c r="I50" s="404"/>
      <c r="J50" s="404"/>
      <c r="K50" s="404"/>
      <c r="L50" s="404"/>
      <c r="M50" s="404"/>
      <c r="N50" s="404"/>
      <c r="O50" s="404"/>
      <c r="P50" s="404"/>
      <c r="Q50" s="404"/>
      <c r="R50" s="404"/>
      <c r="S50" s="404"/>
      <c r="T50" s="404"/>
      <c r="U50" s="404"/>
      <c r="V50" s="404"/>
      <c r="W50" s="404"/>
      <c r="X50" s="404"/>
      <c r="Y50" s="404"/>
      <c r="Z50" s="404"/>
      <c r="AA50" s="404"/>
      <c r="AB50" s="404"/>
      <c r="AC50" s="404"/>
      <c r="AD50" s="404"/>
      <c r="AE50" s="404"/>
      <c r="AF50" s="404"/>
      <c r="AG50" s="404"/>
      <c r="AH50" s="404"/>
      <c r="AI50" s="404"/>
      <c r="AJ50" s="404"/>
      <c r="AK50" s="404"/>
      <c r="AL50" s="404"/>
      <c r="AM50" s="404"/>
      <c r="AN50" s="404"/>
    </row>
    <row r="51" spans="1:40" customFormat="1" x14ac:dyDescent="0.15">
      <c r="A51" s="404"/>
      <c r="B51" s="404"/>
      <c r="C51" s="404"/>
      <c r="D51" s="404"/>
      <c r="E51" s="404"/>
      <c r="F51" s="404"/>
      <c r="G51" s="404"/>
      <c r="H51" s="404"/>
      <c r="I51" s="404"/>
      <c r="J51" s="404"/>
      <c r="K51" s="404"/>
      <c r="L51" s="404"/>
      <c r="M51" s="404"/>
      <c r="N51" s="404"/>
      <c r="O51" s="404"/>
      <c r="P51" s="404"/>
      <c r="Q51" s="404"/>
      <c r="R51" s="404"/>
      <c r="S51" s="404"/>
      <c r="T51" s="404"/>
      <c r="U51" s="404"/>
      <c r="V51" s="404"/>
      <c r="W51" s="404"/>
      <c r="X51" s="404"/>
      <c r="Y51" s="404"/>
      <c r="Z51" s="404"/>
      <c r="AA51" s="404"/>
      <c r="AB51" s="404"/>
      <c r="AC51" s="404"/>
      <c r="AD51" s="404"/>
      <c r="AE51" s="404"/>
      <c r="AF51" s="404"/>
      <c r="AG51" s="404"/>
      <c r="AH51" s="404"/>
      <c r="AI51" s="404"/>
      <c r="AJ51" s="404"/>
      <c r="AK51" s="404"/>
      <c r="AL51" s="404"/>
      <c r="AM51" s="404"/>
      <c r="AN51" s="404"/>
    </row>
    <row r="52" spans="1:40" customFormat="1" x14ac:dyDescent="0.15">
      <c r="A52" s="404"/>
      <c r="B52" s="404"/>
      <c r="C52" s="404"/>
      <c r="D52" s="404"/>
      <c r="E52" s="404"/>
      <c r="F52" s="404"/>
      <c r="G52" s="404"/>
      <c r="H52" s="404"/>
      <c r="I52" s="404"/>
      <c r="J52" s="404"/>
      <c r="K52" s="404"/>
      <c r="L52" s="404"/>
      <c r="M52" s="404"/>
      <c r="N52" s="404"/>
      <c r="O52" s="404"/>
      <c r="P52" s="404"/>
      <c r="Q52" s="404"/>
      <c r="R52" s="404"/>
      <c r="S52" s="404"/>
      <c r="T52" s="404"/>
      <c r="U52" s="404"/>
      <c r="V52" s="404"/>
      <c r="W52" s="404"/>
      <c r="X52" s="404"/>
      <c r="Y52" s="404"/>
      <c r="Z52" s="404"/>
      <c r="AA52" s="404"/>
      <c r="AB52" s="404"/>
      <c r="AC52" s="404"/>
      <c r="AD52" s="404"/>
      <c r="AE52" s="404"/>
      <c r="AF52" s="404"/>
      <c r="AG52" s="404"/>
      <c r="AH52" s="404"/>
      <c r="AI52" s="404"/>
      <c r="AJ52" s="404"/>
      <c r="AK52" s="404"/>
      <c r="AL52" s="404"/>
      <c r="AM52" s="404"/>
      <c r="AN52" s="404"/>
    </row>
    <row r="53" spans="1:40" customFormat="1" x14ac:dyDescent="0.15">
      <c r="A53" s="404"/>
      <c r="B53" s="404"/>
      <c r="C53" s="404"/>
      <c r="D53" s="404"/>
      <c r="E53" s="404"/>
      <c r="F53" s="404"/>
      <c r="G53" s="404"/>
      <c r="H53" s="404"/>
      <c r="I53" s="404"/>
      <c r="J53" s="404"/>
      <c r="K53" s="404"/>
      <c r="L53" s="404"/>
      <c r="M53" s="404"/>
      <c r="N53" s="404"/>
      <c r="O53" s="404"/>
      <c r="P53" s="404"/>
      <c r="Q53" s="404"/>
      <c r="R53" s="404"/>
      <c r="S53" s="404"/>
      <c r="T53" s="404"/>
      <c r="U53" s="404"/>
      <c r="V53" s="404"/>
      <c r="W53" s="404"/>
      <c r="X53" s="404"/>
      <c r="Y53" s="404"/>
      <c r="Z53" s="404"/>
      <c r="AA53" s="404"/>
      <c r="AB53" s="404"/>
      <c r="AC53" s="404"/>
      <c r="AD53" s="404"/>
      <c r="AE53" s="404"/>
      <c r="AF53" s="404"/>
      <c r="AG53" s="404"/>
      <c r="AH53" s="404"/>
      <c r="AI53" s="404"/>
      <c r="AJ53" s="404"/>
      <c r="AK53" s="404"/>
      <c r="AL53" s="404"/>
      <c r="AM53" s="404"/>
      <c r="AN53" s="404"/>
    </row>
    <row r="54" spans="1:40" customFormat="1" x14ac:dyDescent="0.15">
      <c r="A54" s="404"/>
      <c r="B54" s="404"/>
      <c r="C54" s="404"/>
      <c r="D54" s="404"/>
      <c r="E54" s="404"/>
      <c r="F54" s="404"/>
      <c r="G54" s="404"/>
      <c r="H54" s="404"/>
      <c r="I54" s="404"/>
      <c r="J54" s="404"/>
      <c r="K54" s="404"/>
      <c r="L54" s="404"/>
      <c r="M54" s="404"/>
      <c r="N54" s="404"/>
      <c r="O54" s="404"/>
      <c r="P54" s="404"/>
      <c r="Q54" s="404"/>
      <c r="R54" s="404"/>
      <c r="S54" s="404"/>
      <c r="T54" s="404"/>
      <c r="U54" s="404"/>
      <c r="V54" s="404"/>
      <c r="W54" s="404"/>
      <c r="X54" s="404"/>
      <c r="Y54" s="404"/>
      <c r="Z54" s="404"/>
      <c r="AA54" s="404"/>
      <c r="AB54" s="404"/>
      <c r="AC54" s="404"/>
      <c r="AD54" s="404"/>
      <c r="AE54" s="404"/>
      <c r="AF54" s="404"/>
      <c r="AG54" s="404"/>
      <c r="AH54" s="404"/>
      <c r="AI54" s="404"/>
      <c r="AJ54" s="404"/>
      <c r="AK54" s="404"/>
      <c r="AL54" s="404"/>
      <c r="AM54" s="404"/>
      <c r="AN54" s="404"/>
    </row>
    <row r="55" spans="1:40" customFormat="1" x14ac:dyDescent="0.15">
      <c r="A55" s="404"/>
      <c r="B55" s="404"/>
      <c r="C55" s="404"/>
      <c r="D55" s="404"/>
      <c r="E55" s="404"/>
      <c r="F55" s="404"/>
      <c r="G55" s="404"/>
      <c r="H55" s="404"/>
      <c r="I55" s="404"/>
      <c r="J55" s="404"/>
      <c r="K55" s="404"/>
      <c r="L55" s="404"/>
      <c r="M55" s="404"/>
      <c r="N55" s="404"/>
      <c r="O55" s="404"/>
      <c r="P55" s="404"/>
      <c r="Q55" s="404"/>
      <c r="R55" s="404"/>
      <c r="S55" s="404"/>
      <c r="T55" s="404"/>
      <c r="U55" s="404"/>
      <c r="V55" s="404"/>
      <c r="W55" s="404"/>
      <c r="X55" s="404"/>
      <c r="Y55" s="404"/>
      <c r="Z55" s="404"/>
      <c r="AA55" s="404"/>
      <c r="AB55" s="404"/>
      <c r="AC55" s="404"/>
      <c r="AD55" s="404"/>
      <c r="AE55" s="404"/>
      <c r="AF55" s="404"/>
      <c r="AG55" s="404"/>
      <c r="AH55" s="404"/>
      <c r="AI55" s="404"/>
      <c r="AJ55" s="404"/>
      <c r="AK55" s="404"/>
      <c r="AL55" s="404"/>
      <c r="AM55" s="404"/>
      <c r="AN55" s="404"/>
    </row>
    <row r="56" spans="1:40" customFormat="1" x14ac:dyDescent="0.15">
      <c r="A56" s="404"/>
      <c r="B56" s="404"/>
      <c r="C56" s="404"/>
      <c r="D56" s="404"/>
      <c r="E56" s="404"/>
      <c r="F56" s="404"/>
      <c r="G56" s="404"/>
      <c r="H56" s="404"/>
      <c r="I56" s="404"/>
      <c r="J56" s="404"/>
      <c r="K56" s="404"/>
      <c r="L56" s="404"/>
      <c r="M56" s="404"/>
      <c r="N56" s="404"/>
      <c r="O56" s="404"/>
      <c r="P56" s="404"/>
      <c r="Q56" s="404"/>
      <c r="R56" s="404"/>
      <c r="S56" s="404"/>
      <c r="T56" s="404"/>
      <c r="U56" s="404"/>
      <c r="V56" s="404"/>
      <c r="W56" s="404"/>
      <c r="X56" s="404"/>
      <c r="Y56" s="404"/>
      <c r="Z56" s="404"/>
      <c r="AA56" s="404"/>
      <c r="AB56" s="404"/>
      <c r="AC56" s="404"/>
      <c r="AD56" s="404"/>
      <c r="AE56" s="404"/>
      <c r="AF56" s="404"/>
      <c r="AG56" s="404"/>
      <c r="AH56" s="404"/>
      <c r="AI56" s="404"/>
      <c r="AJ56" s="404"/>
      <c r="AK56" s="404"/>
      <c r="AL56" s="404"/>
      <c r="AM56" s="404"/>
      <c r="AN56" s="404"/>
    </row>
    <row r="57" spans="1:40" customFormat="1" x14ac:dyDescent="0.15">
      <c r="A57" s="404"/>
      <c r="B57" s="404"/>
      <c r="C57" s="404"/>
      <c r="D57" s="404"/>
      <c r="E57" s="404"/>
      <c r="F57" s="404"/>
      <c r="G57" s="404"/>
      <c r="H57" s="404"/>
      <c r="I57" s="404"/>
      <c r="J57" s="404"/>
      <c r="K57" s="404"/>
      <c r="L57" s="404"/>
      <c r="M57" s="404"/>
      <c r="N57" s="404"/>
      <c r="O57" s="404"/>
      <c r="P57" s="404"/>
      <c r="Q57" s="404"/>
      <c r="R57" s="404"/>
      <c r="S57" s="404"/>
      <c r="T57" s="404"/>
      <c r="U57" s="404"/>
      <c r="V57" s="404"/>
      <c r="W57" s="404"/>
      <c r="X57" s="404"/>
      <c r="Y57" s="404"/>
      <c r="Z57" s="404"/>
      <c r="AA57" s="404"/>
      <c r="AB57" s="404"/>
      <c r="AC57" s="404"/>
      <c r="AD57" s="404"/>
      <c r="AE57" s="404"/>
      <c r="AF57" s="404"/>
      <c r="AG57" s="404"/>
      <c r="AH57" s="404"/>
      <c r="AI57" s="404"/>
      <c r="AJ57" s="404"/>
      <c r="AK57" s="404"/>
      <c r="AL57" s="404"/>
      <c r="AM57" s="404"/>
      <c r="AN57" s="404"/>
    </row>
    <row r="58" spans="1:40" customFormat="1" x14ac:dyDescent="0.15">
      <c r="A58" s="404"/>
      <c r="B58" s="404"/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404"/>
      <c r="O58" s="404"/>
      <c r="P58" s="404"/>
      <c r="Q58" s="404"/>
      <c r="R58" s="404"/>
      <c r="S58" s="404"/>
      <c r="T58" s="404"/>
      <c r="U58" s="404"/>
      <c r="V58" s="404"/>
      <c r="W58" s="404"/>
      <c r="X58" s="404"/>
      <c r="Y58" s="404"/>
      <c r="Z58" s="404"/>
      <c r="AA58" s="404"/>
      <c r="AB58" s="404"/>
      <c r="AC58" s="404"/>
      <c r="AD58" s="404"/>
      <c r="AE58" s="404"/>
      <c r="AF58" s="404"/>
      <c r="AG58" s="404"/>
      <c r="AH58" s="404"/>
      <c r="AI58" s="404"/>
      <c r="AJ58" s="404"/>
      <c r="AK58" s="404"/>
      <c r="AL58" s="404"/>
      <c r="AM58" s="404"/>
      <c r="AN58" s="404"/>
    </row>
    <row r="59" spans="1:40" customFormat="1" x14ac:dyDescent="0.15">
      <c r="A59" s="404"/>
      <c r="B59" s="404"/>
      <c r="C59" s="404"/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  <c r="S59" s="404"/>
      <c r="T59" s="404"/>
      <c r="U59" s="404"/>
      <c r="V59" s="404"/>
      <c r="W59" s="404"/>
      <c r="X59" s="404"/>
      <c r="Y59" s="404"/>
      <c r="Z59" s="404"/>
      <c r="AA59" s="404"/>
      <c r="AB59" s="404"/>
      <c r="AC59" s="404"/>
      <c r="AD59" s="404"/>
      <c r="AE59" s="404"/>
      <c r="AF59" s="404"/>
      <c r="AG59" s="404"/>
      <c r="AH59" s="404"/>
      <c r="AI59" s="404"/>
      <c r="AJ59" s="404"/>
      <c r="AK59" s="404"/>
      <c r="AL59" s="404"/>
      <c r="AM59" s="404"/>
      <c r="AN59" s="404"/>
    </row>
    <row r="60" spans="1:40" customFormat="1" x14ac:dyDescent="0.15">
      <c r="A60" s="404"/>
      <c r="B60" s="404"/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404"/>
      <c r="P60" s="404"/>
      <c r="Q60" s="404"/>
      <c r="R60" s="404"/>
      <c r="S60" s="404"/>
      <c r="T60" s="404"/>
      <c r="U60" s="404"/>
      <c r="V60" s="404"/>
      <c r="W60" s="404"/>
      <c r="X60" s="404"/>
      <c r="Y60" s="404"/>
      <c r="Z60" s="404"/>
      <c r="AA60" s="404"/>
      <c r="AB60" s="404"/>
      <c r="AC60" s="404"/>
      <c r="AD60" s="404"/>
      <c r="AE60" s="404"/>
      <c r="AF60" s="404"/>
      <c r="AG60" s="404"/>
      <c r="AH60" s="404"/>
      <c r="AI60" s="404"/>
      <c r="AJ60" s="404"/>
      <c r="AK60" s="404"/>
      <c r="AL60" s="404"/>
      <c r="AM60" s="404"/>
      <c r="AN60" s="404"/>
    </row>
    <row r="61" spans="1:40" customFormat="1" x14ac:dyDescent="0.15">
      <c r="A61" s="404"/>
      <c r="B61" s="404"/>
      <c r="C61" s="404"/>
      <c r="D61" s="404"/>
      <c r="E61" s="404"/>
      <c r="F61" s="404"/>
      <c r="G61" s="404"/>
      <c r="H61" s="404"/>
      <c r="I61" s="404"/>
      <c r="J61" s="404"/>
      <c r="K61" s="404"/>
      <c r="L61" s="404"/>
      <c r="M61" s="404"/>
      <c r="N61" s="404"/>
      <c r="O61" s="404"/>
      <c r="P61" s="404"/>
      <c r="Q61" s="404"/>
      <c r="R61" s="404"/>
      <c r="S61" s="404"/>
      <c r="T61" s="404"/>
      <c r="U61" s="404"/>
      <c r="V61" s="404"/>
      <c r="W61" s="404"/>
      <c r="X61" s="404"/>
      <c r="Y61" s="404"/>
      <c r="Z61" s="404"/>
      <c r="AA61" s="404"/>
      <c r="AB61" s="404"/>
      <c r="AC61" s="404"/>
      <c r="AD61" s="404"/>
      <c r="AE61" s="404"/>
      <c r="AF61" s="404"/>
      <c r="AG61" s="404"/>
      <c r="AH61" s="404"/>
      <c r="AI61" s="404"/>
      <c r="AJ61" s="404"/>
      <c r="AK61" s="404"/>
      <c r="AL61" s="404"/>
      <c r="AM61" s="404"/>
      <c r="AN61" s="404"/>
    </row>
    <row r="62" spans="1:40" customFormat="1" x14ac:dyDescent="0.15">
      <c r="A62" s="404"/>
      <c r="B62" s="404"/>
      <c r="C62" s="404"/>
      <c r="D62" s="404"/>
      <c r="E62" s="404"/>
      <c r="F62" s="404"/>
      <c r="G62" s="404"/>
      <c r="H62" s="404"/>
      <c r="I62" s="404"/>
      <c r="J62" s="404"/>
      <c r="K62" s="404"/>
      <c r="L62" s="404"/>
      <c r="M62" s="404"/>
      <c r="N62" s="404"/>
      <c r="O62" s="404"/>
      <c r="P62" s="404"/>
      <c r="Q62" s="404"/>
      <c r="R62" s="404"/>
      <c r="S62" s="404"/>
      <c r="T62" s="404"/>
      <c r="U62" s="404"/>
      <c r="V62" s="404"/>
      <c r="W62" s="404"/>
      <c r="X62" s="404"/>
      <c r="Y62" s="404"/>
      <c r="Z62" s="404"/>
      <c r="AA62" s="404"/>
      <c r="AB62" s="404"/>
      <c r="AC62" s="404"/>
      <c r="AD62" s="404"/>
      <c r="AE62" s="404"/>
      <c r="AF62" s="404"/>
      <c r="AG62" s="404"/>
      <c r="AH62" s="404"/>
      <c r="AI62" s="404"/>
      <c r="AJ62" s="404"/>
      <c r="AK62" s="404"/>
      <c r="AL62" s="404"/>
      <c r="AM62" s="404"/>
      <c r="AN62" s="404"/>
    </row>
    <row r="63" spans="1:40" customFormat="1" x14ac:dyDescent="0.15">
      <c r="A63" s="404"/>
      <c r="B63" s="404"/>
      <c r="C63" s="404"/>
      <c r="D63" s="404"/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404"/>
      <c r="T63" s="404"/>
      <c r="U63" s="404"/>
      <c r="V63" s="404"/>
      <c r="W63" s="404"/>
      <c r="X63" s="404"/>
      <c r="Y63" s="404"/>
      <c r="Z63" s="404"/>
      <c r="AA63" s="404"/>
      <c r="AB63" s="404"/>
      <c r="AC63" s="404"/>
      <c r="AD63" s="404"/>
      <c r="AE63" s="404"/>
      <c r="AF63" s="404"/>
      <c r="AG63" s="404"/>
      <c r="AH63" s="404"/>
      <c r="AI63" s="404"/>
      <c r="AJ63" s="404"/>
      <c r="AK63" s="404"/>
      <c r="AL63" s="404"/>
      <c r="AM63" s="404"/>
      <c r="AN63" s="404"/>
    </row>
    <row r="64" spans="1:40" customFormat="1" x14ac:dyDescent="0.15">
      <c r="A64" s="404"/>
      <c r="B64" s="404"/>
      <c r="C64" s="404"/>
      <c r="D64" s="404"/>
      <c r="E64" s="404"/>
      <c r="F64" s="404"/>
      <c r="G64" s="404"/>
      <c r="H64" s="404"/>
      <c r="I64" s="404"/>
      <c r="J64" s="404"/>
      <c r="K64" s="404"/>
      <c r="L64" s="404"/>
      <c r="M64" s="404"/>
      <c r="N64" s="404"/>
      <c r="O64" s="404"/>
      <c r="P64" s="404"/>
      <c r="Q64" s="404"/>
      <c r="R64" s="404"/>
      <c r="S64" s="404"/>
      <c r="T64" s="404"/>
      <c r="U64" s="404"/>
      <c r="V64" s="404"/>
      <c r="W64" s="404"/>
      <c r="X64" s="404"/>
      <c r="Y64" s="404"/>
      <c r="Z64" s="404"/>
      <c r="AA64" s="404"/>
      <c r="AB64" s="404"/>
      <c r="AC64" s="404"/>
      <c r="AD64" s="404"/>
      <c r="AE64" s="404"/>
      <c r="AF64" s="404"/>
      <c r="AG64" s="404"/>
      <c r="AH64" s="404"/>
      <c r="AI64" s="404"/>
      <c r="AJ64" s="404"/>
      <c r="AK64" s="404"/>
      <c r="AL64" s="404"/>
      <c r="AM64" s="404"/>
      <c r="AN64" s="404"/>
    </row>
    <row r="65" spans="1:40" customFormat="1" x14ac:dyDescent="0.15">
      <c r="A65" s="404"/>
      <c r="B65" s="404"/>
      <c r="C65" s="404"/>
      <c r="D65" s="404"/>
      <c r="E65" s="404"/>
      <c r="F65" s="404"/>
      <c r="G65" s="404"/>
      <c r="H65" s="404"/>
      <c r="I65" s="404"/>
      <c r="J65" s="404"/>
      <c r="K65" s="404"/>
      <c r="L65" s="404"/>
      <c r="M65" s="404"/>
      <c r="N65" s="404"/>
      <c r="O65" s="404"/>
      <c r="P65" s="404"/>
      <c r="Q65" s="404"/>
      <c r="R65" s="404"/>
      <c r="S65" s="404"/>
      <c r="T65" s="404"/>
      <c r="U65" s="404"/>
      <c r="V65" s="404"/>
      <c r="W65" s="404"/>
      <c r="X65" s="404"/>
      <c r="Y65" s="404"/>
      <c r="Z65" s="404"/>
      <c r="AA65" s="404"/>
      <c r="AB65" s="404"/>
      <c r="AC65" s="404"/>
      <c r="AD65" s="404"/>
      <c r="AE65" s="404"/>
      <c r="AF65" s="404"/>
      <c r="AG65" s="404"/>
      <c r="AH65" s="404"/>
      <c r="AI65" s="404"/>
      <c r="AJ65" s="404"/>
      <c r="AK65" s="404"/>
      <c r="AL65" s="404"/>
      <c r="AM65" s="404"/>
      <c r="AN65" s="404"/>
    </row>
    <row r="66" spans="1:40" customFormat="1" x14ac:dyDescent="0.15">
      <c r="A66" s="404"/>
      <c r="B66" s="404"/>
      <c r="C66" s="404"/>
      <c r="D66" s="404"/>
      <c r="E66" s="404"/>
      <c r="F66" s="404"/>
      <c r="G66" s="404"/>
      <c r="H66" s="404"/>
      <c r="I66" s="404"/>
      <c r="J66" s="404"/>
      <c r="K66" s="404"/>
      <c r="L66" s="404"/>
      <c r="M66" s="404"/>
      <c r="N66" s="404"/>
      <c r="O66" s="404"/>
      <c r="P66" s="404"/>
      <c r="Q66" s="404"/>
      <c r="R66" s="404"/>
      <c r="S66" s="404"/>
      <c r="T66" s="404"/>
      <c r="U66" s="404"/>
      <c r="V66" s="404"/>
      <c r="W66" s="404"/>
      <c r="X66" s="404"/>
      <c r="Y66" s="404"/>
      <c r="Z66" s="404"/>
      <c r="AA66" s="404"/>
      <c r="AB66" s="404"/>
      <c r="AC66" s="404"/>
      <c r="AD66" s="404"/>
      <c r="AE66" s="404"/>
      <c r="AF66" s="404"/>
      <c r="AG66" s="404"/>
      <c r="AH66" s="404"/>
      <c r="AI66" s="404"/>
      <c r="AJ66" s="404"/>
      <c r="AK66" s="404"/>
      <c r="AL66" s="404"/>
      <c r="AM66" s="404"/>
      <c r="AN66" s="404"/>
    </row>
    <row r="67" spans="1:40" customFormat="1" x14ac:dyDescent="0.15">
      <c r="A67" s="404"/>
      <c r="B67" s="404"/>
      <c r="C67" s="404"/>
      <c r="D67" s="404"/>
      <c r="E67" s="404"/>
      <c r="F67" s="404"/>
      <c r="G67" s="404"/>
      <c r="H67" s="404"/>
      <c r="I67" s="404"/>
      <c r="J67" s="404"/>
      <c r="K67" s="404"/>
      <c r="L67" s="404"/>
      <c r="M67" s="404"/>
      <c r="N67" s="404"/>
      <c r="O67" s="404"/>
      <c r="P67" s="404"/>
      <c r="Q67" s="404"/>
      <c r="R67" s="404"/>
      <c r="S67" s="404"/>
      <c r="T67" s="404"/>
      <c r="U67" s="404"/>
      <c r="V67" s="404"/>
      <c r="W67" s="404"/>
      <c r="X67" s="404"/>
      <c r="Y67" s="404"/>
      <c r="Z67" s="404"/>
      <c r="AA67" s="404"/>
      <c r="AB67" s="404"/>
      <c r="AC67" s="404"/>
      <c r="AD67" s="404"/>
      <c r="AE67" s="404"/>
      <c r="AF67" s="404"/>
      <c r="AG67" s="404"/>
      <c r="AH67" s="404"/>
      <c r="AI67" s="404"/>
      <c r="AJ67" s="404"/>
      <c r="AK67" s="404"/>
      <c r="AL67" s="404"/>
      <c r="AM67" s="404"/>
      <c r="AN67" s="404"/>
    </row>
    <row r="68" spans="1:40" customFormat="1" x14ac:dyDescent="0.15">
      <c r="A68" s="404"/>
      <c r="B68" s="404"/>
      <c r="C68" s="404"/>
      <c r="D68" s="404"/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  <c r="S68" s="404"/>
      <c r="T68" s="404"/>
      <c r="U68" s="404"/>
      <c r="V68" s="404"/>
      <c r="W68" s="404"/>
      <c r="X68" s="404"/>
      <c r="Y68" s="404"/>
      <c r="Z68" s="404"/>
      <c r="AA68" s="404"/>
      <c r="AB68" s="404"/>
      <c r="AC68" s="404"/>
      <c r="AD68" s="404"/>
      <c r="AE68" s="404"/>
      <c r="AF68" s="404"/>
      <c r="AG68" s="404"/>
      <c r="AH68" s="404"/>
      <c r="AI68" s="404"/>
      <c r="AJ68" s="404"/>
      <c r="AK68" s="404"/>
      <c r="AL68" s="404"/>
      <c r="AM68" s="404"/>
      <c r="AN68" s="404"/>
    </row>
    <row r="69" spans="1:40" customFormat="1" x14ac:dyDescent="0.15">
      <c r="A69" s="404"/>
      <c r="B69" s="404"/>
      <c r="C69" s="404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404"/>
      <c r="S69" s="404"/>
      <c r="T69" s="404"/>
      <c r="U69" s="404"/>
      <c r="V69" s="404"/>
      <c r="W69" s="404"/>
      <c r="X69" s="404"/>
      <c r="Y69" s="404"/>
      <c r="Z69" s="404"/>
      <c r="AA69" s="404"/>
      <c r="AB69" s="404"/>
      <c r="AC69" s="404"/>
      <c r="AD69" s="404"/>
      <c r="AE69" s="404"/>
      <c r="AF69" s="404"/>
      <c r="AG69" s="404"/>
      <c r="AH69" s="404"/>
      <c r="AI69" s="404"/>
      <c r="AJ69" s="404"/>
      <c r="AK69" s="404"/>
      <c r="AL69" s="404"/>
      <c r="AM69" s="404"/>
      <c r="AN69" s="404"/>
    </row>
    <row r="70" spans="1:40" customFormat="1" x14ac:dyDescent="0.15">
      <c r="A70" s="404"/>
      <c r="B70" s="404"/>
      <c r="C70" s="404"/>
      <c r="D70" s="404"/>
      <c r="E70" s="404"/>
      <c r="F70" s="404"/>
      <c r="G70" s="404"/>
      <c r="H70" s="404"/>
      <c r="I70" s="404"/>
      <c r="J70" s="404"/>
      <c r="K70" s="404"/>
      <c r="L70" s="404"/>
      <c r="M70" s="404"/>
      <c r="N70" s="404"/>
      <c r="O70" s="404"/>
      <c r="P70" s="404"/>
      <c r="Q70" s="404"/>
      <c r="R70" s="404"/>
      <c r="S70" s="404"/>
      <c r="T70" s="404"/>
      <c r="U70" s="404"/>
      <c r="V70" s="404"/>
      <c r="W70" s="404"/>
      <c r="X70" s="404"/>
      <c r="Y70" s="404"/>
      <c r="Z70" s="404"/>
      <c r="AA70" s="404"/>
      <c r="AB70" s="404"/>
      <c r="AC70" s="404"/>
      <c r="AD70" s="404"/>
      <c r="AE70" s="404"/>
      <c r="AF70" s="404"/>
      <c r="AG70" s="404"/>
      <c r="AH70" s="404"/>
      <c r="AI70" s="404"/>
      <c r="AJ70" s="404"/>
      <c r="AK70" s="404"/>
      <c r="AL70" s="404"/>
      <c r="AM70" s="404"/>
      <c r="AN70" s="404"/>
    </row>
    <row r="71" spans="1:40" customFormat="1" x14ac:dyDescent="0.15">
      <c r="A71" s="404"/>
      <c r="B71" s="404"/>
      <c r="C71" s="404"/>
      <c r="D71" s="404"/>
      <c r="E71" s="404"/>
      <c r="F71" s="404"/>
      <c r="G71" s="404"/>
      <c r="H71" s="404"/>
      <c r="I71" s="404"/>
      <c r="J71" s="404"/>
      <c r="K71" s="404"/>
      <c r="L71" s="404"/>
      <c r="M71" s="404"/>
      <c r="N71" s="404"/>
      <c r="O71" s="404"/>
      <c r="P71" s="404"/>
      <c r="Q71" s="404"/>
      <c r="R71" s="404"/>
      <c r="S71" s="404"/>
      <c r="T71" s="404"/>
      <c r="U71" s="404"/>
      <c r="V71" s="404"/>
      <c r="W71" s="404"/>
      <c r="X71" s="404"/>
      <c r="Y71" s="404"/>
      <c r="Z71" s="404"/>
      <c r="AA71" s="404"/>
      <c r="AB71" s="404"/>
      <c r="AC71" s="404"/>
      <c r="AD71" s="404"/>
      <c r="AE71" s="404"/>
      <c r="AF71" s="404"/>
      <c r="AG71" s="404"/>
      <c r="AH71" s="404"/>
      <c r="AI71" s="404"/>
      <c r="AJ71" s="404"/>
      <c r="AK71" s="404"/>
      <c r="AL71" s="404"/>
      <c r="AM71" s="404"/>
      <c r="AN71" s="404"/>
    </row>
    <row r="72" spans="1:40" customFormat="1" x14ac:dyDescent="0.15">
      <c r="A72" s="404"/>
      <c r="B72" s="404"/>
      <c r="C72" s="404"/>
      <c r="D72" s="404"/>
      <c r="E72" s="404"/>
      <c r="F72" s="404"/>
      <c r="G72" s="404"/>
      <c r="H72" s="404"/>
      <c r="I72" s="404"/>
      <c r="J72" s="404"/>
      <c r="K72" s="404"/>
      <c r="L72" s="404"/>
      <c r="M72" s="404"/>
      <c r="N72" s="404"/>
      <c r="O72" s="404"/>
      <c r="P72" s="404"/>
      <c r="Q72" s="404"/>
      <c r="R72" s="404"/>
      <c r="S72" s="404"/>
      <c r="T72" s="404"/>
      <c r="U72" s="404"/>
      <c r="V72" s="404"/>
      <c r="W72" s="404"/>
      <c r="X72" s="404"/>
      <c r="Y72" s="404"/>
      <c r="Z72" s="404"/>
      <c r="AA72" s="404"/>
      <c r="AB72" s="404"/>
      <c r="AC72" s="404"/>
      <c r="AD72" s="404"/>
      <c r="AE72" s="404"/>
      <c r="AF72" s="404"/>
      <c r="AG72" s="404"/>
      <c r="AH72" s="404"/>
      <c r="AI72" s="404"/>
      <c r="AJ72" s="404"/>
      <c r="AK72" s="404"/>
      <c r="AL72" s="404"/>
      <c r="AM72" s="404"/>
      <c r="AN72" s="404"/>
    </row>
    <row r="73" spans="1:40" customFormat="1" x14ac:dyDescent="0.15">
      <c r="A73" s="404"/>
      <c r="B73" s="404"/>
      <c r="C73" s="404"/>
      <c r="D73" s="404"/>
      <c r="E73" s="404"/>
      <c r="F73" s="404"/>
      <c r="G73" s="404"/>
      <c r="H73" s="404"/>
      <c r="I73" s="404"/>
      <c r="J73" s="404"/>
      <c r="K73" s="404"/>
      <c r="L73" s="404"/>
      <c r="M73" s="404"/>
      <c r="N73" s="404"/>
      <c r="O73" s="404"/>
      <c r="P73" s="404"/>
      <c r="Q73" s="404"/>
      <c r="R73" s="404"/>
      <c r="S73" s="404"/>
      <c r="T73" s="404"/>
      <c r="U73" s="404"/>
      <c r="V73" s="404"/>
      <c r="W73" s="404"/>
      <c r="X73" s="404"/>
      <c r="Y73" s="404"/>
      <c r="Z73" s="404"/>
      <c r="AA73" s="404"/>
      <c r="AB73" s="404"/>
      <c r="AC73" s="404"/>
      <c r="AD73" s="404"/>
      <c r="AE73" s="404"/>
      <c r="AF73" s="404"/>
      <c r="AG73" s="404"/>
      <c r="AH73" s="404"/>
      <c r="AI73" s="404"/>
      <c r="AJ73" s="404"/>
      <c r="AK73" s="404"/>
      <c r="AL73" s="404"/>
      <c r="AM73" s="404"/>
      <c r="AN73" s="404"/>
    </row>
    <row r="74" spans="1:40" customFormat="1" x14ac:dyDescent="0.15">
      <c r="A74" s="404"/>
      <c r="B74" s="404"/>
      <c r="C74" s="404"/>
      <c r="D74" s="404"/>
      <c r="E74" s="404"/>
      <c r="F74" s="404"/>
      <c r="G74" s="404"/>
      <c r="H74" s="404"/>
      <c r="I74" s="404"/>
      <c r="J74" s="404"/>
      <c r="K74" s="404"/>
      <c r="L74" s="404"/>
      <c r="M74" s="404"/>
      <c r="N74" s="404"/>
      <c r="O74" s="404"/>
      <c r="P74" s="404"/>
      <c r="Q74" s="404"/>
      <c r="R74" s="404"/>
      <c r="S74" s="404"/>
      <c r="T74" s="404"/>
      <c r="U74" s="404"/>
      <c r="V74" s="404"/>
      <c r="W74" s="404"/>
      <c r="X74" s="404"/>
      <c r="Y74" s="404"/>
      <c r="Z74" s="404"/>
      <c r="AA74" s="404"/>
      <c r="AB74" s="404"/>
      <c r="AC74" s="404"/>
      <c r="AD74" s="404"/>
      <c r="AE74" s="404"/>
      <c r="AF74" s="404"/>
      <c r="AG74" s="404"/>
      <c r="AH74" s="404"/>
      <c r="AI74" s="404"/>
      <c r="AJ74" s="404"/>
      <c r="AK74" s="404"/>
      <c r="AL74" s="404"/>
      <c r="AM74" s="404"/>
      <c r="AN74" s="404"/>
    </row>
    <row r="75" spans="1:40" customFormat="1" x14ac:dyDescent="0.15">
      <c r="A75" s="404"/>
      <c r="B75" s="404"/>
      <c r="C75" s="404"/>
      <c r="D75" s="404"/>
      <c r="E75" s="404"/>
      <c r="F75" s="404"/>
      <c r="G75" s="404"/>
      <c r="H75" s="404"/>
      <c r="I75" s="404"/>
      <c r="J75" s="404"/>
      <c r="K75" s="404"/>
      <c r="L75" s="404"/>
      <c r="M75" s="404"/>
      <c r="N75" s="404"/>
      <c r="O75" s="404"/>
      <c r="P75" s="404"/>
      <c r="Q75" s="404"/>
      <c r="R75" s="404"/>
      <c r="S75" s="404"/>
      <c r="T75" s="404"/>
      <c r="U75" s="404"/>
      <c r="V75" s="404"/>
      <c r="W75" s="404"/>
      <c r="X75" s="404"/>
      <c r="Y75" s="404"/>
      <c r="Z75" s="404"/>
      <c r="AA75" s="404"/>
      <c r="AB75" s="404"/>
      <c r="AC75" s="404"/>
      <c r="AD75" s="404"/>
      <c r="AE75" s="404"/>
      <c r="AF75" s="404"/>
      <c r="AG75" s="404"/>
      <c r="AH75" s="404"/>
      <c r="AI75" s="404"/>
      <c r="AJ75" s="404"/>
      <c r="AK75" s="404"/>
      <c r="AL75" s="404"/>
      <c r="AM75" s="404"/>
      <c r="AN75" s="404"/>
    </row>
    <row r="76" spans="1:40" customFormat="1" x14ac:dyDescent="0.15">
      <c r="A76" s="404"/>
      <c r="B76" s="404"/>
      <c r="C76" s="404"/>
      <c r="D76" s="404"/>
      <c r="E76" s="404"/>
      <c r="F76" s="404"/>
      <c r="G76" s="404"/>
      <c r="H76" s="404"/>
      <c r="I76" s="404"/>
      <c r="J76" s="404"/>
      <c r="K76" s="404"/>
      <c r="L76" s="404"/>
      <c r="M76" s="404"/>
      <c r="N76" s="404"/>
      <c r="O76" s="404"/>
      <c r="P76" s="404"/>
      <c r="Q76" s="404"/>
      <c r="R76" s="404"/>
      <c r="S76" s="404"/>
      <c r="T76" s="404"/>
      <c r="U76" s="404"/>
      <c r="V76" s="404"/>
      <c r="W76" s="404"/>
      <c r="X76" s="404"/>
      <c r="Y76" s="404"/>
      <c r="Z76" s="404"/>
      <c r="AA76" s="404"/>
      <c r="AB76" s="404"/>
      <c r="AC76" s="404"/>
      <c r="AD76" s="404"/>
      <c r="AE76" s="404"/>
      <c r="AF76" s="404"/>
      <c r="AG76" s="404"/>
      <c r="AH76" s="404"/>
      <c r="AI76" s="404"/>
      <c r="AJ76" s="404"/>
      <c r="AK76" s="404"/>
      <c r="AL76" s="404"/>
      <c r="AM76" s="404"/>
      <c r="AN76" s="404"/>
    </row>
    <row r="77" spans="1:40" customFormat="1" x14ac:dyDescent="0.15">
      <c r="A77" s="404"/>
      <c r="B77" s="404"/>
      <c r="C77" s="404"/>
      <c r="D77" s="404"/>
      <c r="E77" s="404"/>
      <c r="F77" s="404"/>
      <c r="G77" s="404"/>
      <c r="H77" s="404"/>
      <c r="I77" s="404"/>
      <c r="J77" s="404"/>
      <c r="K77" s="404"/>
      <c r="L77" s="404"/>
      <c r="M77" s="404"/>
      <c r="N77" s="404"/>
      <c r="O77" s="404"/>
      <c r="P77" s="404"/>
      <c r="Q77" s="404"/>
      <c r="R77" s="404"/>
      <c r="S77" s="404"/>
      <c r="T77" s="404"/>
      <c r="U77" s="404"/>
      <c r="V77" s="404"/>
      <c r="W77" s="404"/>
      <c r="X77" s="404"/>
      <c r="Y77" s="404"/>
      <c r="Z77" s="404"/>
      <c r="AA77" s="404"/>
      <c r="AB77" s="404"/>
      <c r="AC77" s="404"/>
      <c r="AD77" s="404"/>
      <c r="AE77" s="404"/>
      <c r="AF77" s="404"/>
      <c r="AG77" s="404"/>
      <c r="AH77" s="404"/>
      <c r="AI77" s="404"/>
      <c r="AJ77" s="404"/>
      <c r="AK77" s="404"/>
      <c r="AL77" s="404"/>
      <c r="AM77" s="404"/>
      <c r="AN77" s="404"/>
    </row>
    <row r="78" spans="1:40" customFormat="1" x14ac:dyDescent="0.15">
      <c r="A78" s="404"/>
      <c r="B78" s="404"/>
      <c r="C78" s="404"/>
      <c r="D78" s="404"/>
      <c r="E78" s="404"/>
      <c r="F78" s="404"/>
      <c r="G78" s="404"/>
      <c r="H78" s="404"/>
      <c r="I78" s="404"/>
      <c r="J78" s="404"/>
      <c r="K78" s="404"/>
      <c r="L78" s="404"/>
      <c r="M78" s="404"/>
      <c r="N78" s="404"/>
      <c r="O78" s="404"/>
      <c r="P78" s="404"/>
      <c r="Q78" s="404"/>
      <c r="R78" s="404"/>
      <c r="S78" s="404"/>
      <c r="T78" s="404"/>
      <c r="U78" s="404"/>
      <c r="V78" s="404"/>
      <c r="W78" s="404"/>
      <c r="X78" s="404"/>
      <c r="Y78" s="404"/>
      <c r="Z78" s="404"/>
      <c r="AA78" s="404"/>
      <c r="AB78" s="404"/>
      <c r="AC78" s="404"/>
      <c r="AD78" s="404"/>
      <c r="AE78" s="404"/>
      <c r="AF78" s="404"/>
      <c r="AG78" s="404"/>
      <c r="AH78" s="404"/>
      <c r="AI78" s="404"/>
      <c r="AJ78" s="404"/>
      <c r="AK78" s="404"/>
      <c r="AL78" s="404"/>
      <c r="AM78" s="404"/>
      <c r="AN78" s="404"/>
    </row>
    <row r="79" spans="1:40" customFormat="1" x14ac:dyDescent="0.15">
      <c r="A79" s="404"/>
      <c r="B79" s="404"/>
      <c r="C79" s="404"/>
      <c r="D79" s="404"/>
      <c r="E79" s="404"/>
      <c r="F79" s="404"/>
      <c r="G79" s="404"/>
      <c r="H79" s="404"/>
      <c r="I79" s="404"/>
      <c r="J79" s="404"/>
      <c r="K79" s="404"/>
      <c r="L79" s="404"/>
      <c r="M79" s="404"/>
      <c r="N79" s="404"/>
      <c r="O79" s="404"/>
      <c r="P79" s="404"/>
      <c r="Q79" s="404"/>
      <c r="R79" s="404"/>
      <c r="S79" s="404"/>
      <c r="T79" s="404"/>
      <c r="U79" s="404"/>
      <c r="V79" s="404"/>
      <c r="W79" s="404"/>
      <c r="X79" s="404"/>
      <c r="Y79" s="404"/>
      <c r="Z79" s="404"/>
      <c r="AA79" s="404"/>
      <c r="AB79" s="404"/>
      <c r="AC79" s="404"/>
      <c r="AD79" s="404"/>
      <c r="AE79" s="404"/>
      <c r="AF79" s="404"/>
      <c r="AG79" s="404"/>
      <c r="AH79" s="404"/>
      <c r="AI79" s="404"/>
      <c r="AJ79" s="404"/>
      <c r="AK79" s="404"/>
      <c r="AL79" s="404"/>
      <c r="AM79" s="404"/>
      <c r="AN79" s="404"/>
    </row>
    <row r="80" spans="1:40" customFormat="1" x14ac:dyDescent="0.15">
      <c r="A80" s="404"/>
      <c r="B80" s="404"/>
      <c r="C80" s="404"/>
      <c r="D80" s="404"/>
      <c r="E80" s="404"/>
      <c r="F80" s="404"/>
      <c r="G80" s="404"/>
      <c r="H80" s="404"/>
      <c r="I80" s="404"/>
      <c r="J80" s="404"/>
      <c r="K80" s="404"/>
      <c r="L80" s="404"/>
      <c r="M80" s="404"/>
      <c r="N80" s="404"/>
      <c r="O80" s="404"/>
      <c r="P80" s="404"/>
      <c r="Q80" s="404"/>
      <c r="R80" s="404"/>
      <c r="S80" s="404"/>
      <c r="T80" s="404"/>
      <c r="U80" s="404"/>
      <c r="V80" s="404"/>
      <c r="W80" s="404"/>
      <c r="X80" s="404"/>
      <c r="Y80" s="404"/>
      <c r="Z80" s="404"/>
      <c r="AA80" s="404"/>
      <c r="AB80" s="404"/>
      <c r="AC80" s="404"/>
      <c r="AD80" s="404"/>
      <c r="AE80" s="404"/>
      <c r="AF80" s="404"/>
      <c r="AG80" s="404"/>
      <c r="AH80" s="404"/>
      <c r="AI80" s="404"/>
      <c r="AJ80" s="404"/>
      <c r="AK80" s="404"/>
      <c r="AL80" s="404"/>
      <c r="AM80" s="404"/>
      <c r="AN80" s="404"/>
    </row>
    <row r="81" spans="1:40" customFormat="1" x14ac:dyDescent="0.15">
      <c r="A81" s="404"/>
      <c r="B81" s="404"/>
      <c r="C81" s="404"/>
      <c r="D81" s="404"/>
      <c r="E81" s="404"/>
      <c r="F81" s="404"/>
      <c r="G81" s="404"/>
      <c r="H81" s="404"/>
      <c r="I81" s="404"/>
      <c r="J81" s="404"/>
      <c r="K81" s="404"/>
      <c r="L81" s="404"/>
      <c r="M81" s="404"/>
      <c r="N81" s="404"/>
      <c r="O81" s="404"/>
      <c r="P81" s="404"/>
      <c r="Q81" s="404"/>
      <c r="R81" s="404"/>
      <c r="S81" s="404"/>
      <c r="T81" s="404"/>
      <c r="U81" s="404"/>
      <c r="V81" s="404"/>
      <c r="W81" s="404"/>
      <c r="X81" s="404"/>
      <c r="Y81" s="404"/>
      <c r="Z81" s="404"/>
      <c r="AA81" s="404"/>
      <c r="AB81" s="404"/>
      <c r="AC81" s="404"/>
      <c r="AD81" s="404"/>
      <c r="AE81" s="404"/>
      <c r="AF81" s="404"/>
      <c r="AG81" s="404"/>
      <c r="AH81" s="404"/>
      <c r="AI81" s="404"/>
      <c r="AJ81" s="404"/>
      <c r="AK81" s="404"/>
      <c r="AL81" s="404"/>
      <c r="AM81" s="404"/>
      <c r="AN81" s="404"/>
    </row>
    <row r="82" spans="1:40" customFormat="1" x14ac:dyDescent="0.15">
      <c r="A82" s="404"/>
      <c r="B82" s="404"/>
      <c r="C82" s="404"/>
      <c r="D82" s="404"/>
      <c r="E82" s="404"/>
      <c r="F82" s="404"/>
      <c r="G82" s="404"/>
      <c r="H82" s="404"/>
      <c r="I82" s="404"/>
      <c r="J82" s="404"/>
      <c r="K82" s="404"/>
      <c r="L82" s="404"/>
      <c r="M82" s="404"/>
      <c r="N82" s="404"/>
      <c r="O82" s="404"/>
      <c r="P82" s="404"/>
      <c r="Q82" s="404"/>
      <c r="R82" s="404"/>
      <c r="S82" s="404"/>
      <c r="T82" s="404"/>
      <c r="U82" s="404"/>
      <c r="V82" s="404"/>
      <c r="W82" s="404"/>
      <c r="X82" s="404"/>
      <c r="Y82" s="404"/>
      <c r="Z82" s="404"/>
      <c r="AA82" s="404"/>
      <c r="AB82" s="404"/>
      <c r="AC82" s="404"/>
      <c r="AD82" s="404"/>
      <c r="AE82" s="404"/>
      <c r="AF82" s="404"/>
      <c r="AG82" s="404"/>
      <c r="AH82" s="404"/>
      <c r="AI82" s="404"/>
      <c r="AJ82" s="404"/>
      <c r="AK82" s="404"/>
      <c r="AL82" s="404"/>
      <c r="AM82" s="404"/>
      <c r="AN82" s="404"/>
    </row>
    <row r="83" spans="1:40" customFormat="1" x14ac:dyDescent="0.15">
      <c r="A83" s="404"/>
      <c r="B83" s="404"/>
      <c r="C83" s="404"/>
      <c r="D83" s="404"/>
      <c r="E83" s="404"/>
      <c r="F83" s="404"/>
      <c r="G83" s="404"/>
      <c r="H83" s="404"/>
      <c r="I83" s="404"/>
      <c r="J83" s="404"/>
      <c r="K83" s="404"/>
      <c r="L83" s="404"/>
      <c r="M83" s="404"/>
      <c r="N83" s="404"/>
      <c r="O83" s="404"/>
      <c r="P83" s="404"/>
      <c r="Q83" s="404"/>
      <c r="R83" s="404"/>
      <c r="S83" s="404"/>
      <c r="T83" s="404"/>
      <c r="U83" s="404"/>
      <c r="V83" s="404"/>
      <c r="W83" s="404"/>
      <c r="X83" s="404"/>
      <c r="Y83" s="404"/>
      <c r="Z83" s="404"/>
      <c r="AA83" s="404"/>
      <c r="AB83" s="404"/>
      <c r="AC83" s="404"/>
      <c r="AD83" s="404"/>
      <c r="AE83" s="404"/>
      <c r="AF83" s="404"/>
      <c r="AG83" s="404"/>
      <c r="AH83" s="404"/>
      <c r="AI83" s="404"/>
      <c r="AJ83" s="404"/>
      <c r="AK83" s="404"/>
      <c r="AL83" s="404"/>
      <c r="AM83" s="404"/>
      <c r="AN83" s="404"/>
    </row>
    <row r="84" spans="1:40" customFormat="1" x14ac:dyDescent="0.15">
      <c r="A84" s="404"/>
      <c r="B84" s="404"/>
      <c r="C84" s="404"/>
      <c r="D84" s="404"/>
      <c r="E84" s="404"/>
      <c r="F84" s="404"/>
      <c r="G84" s="404"/>
      <c r="H84" s="404"/>
      <c r="I84" s="404"/>
      <c r="J84" s="404"/>
      <c r="K84" s="404"/>
      <c r="L84" s="404"/>
      <c r="M84" s="404"/>
      <c r="N84" s="404"/>
      <c r="O84" s="404"/>
      <c r="P84" s="404"/>
      <c r="Q84" s="404"/>
      <c r="R84" s="404"/>
      <c r="S84" s="404"/>
      <c r="T84" s="404"/>
      <c r="U84" s="404"/>
      <c r="V84" s="404"/>
      <c r="W84" s="404"/>
      <c r="X84" s="404"/>
      <c r="Y84" s="404"/>
      <c r="Z84" s="404"/>
      <c r="AA84" s="404"/>
      <c r="AB84" s="404"/>
      <c r="AC84" s="404"/>
      <c r="AD84" s="404"/>
      <c r="AE84" s="404"/>
      <c r="AF84" s="404"/>
      <c r="AG84" s="404"/>
      <c r="AH84" s="404"/>
      <c r="AI84" s="404"/>
      <c r="AJ84" s="404"/>
      <c r="AK84" s="404"/>
      <c r="AL84" s="404"/>
      <c r="AM84" s="404"/>
      <c r="AN84" s="404"/>
    </row>
    <row r="85" spans="1:40" customFormat="1" x14ac:dyDescent="0.15">
      <c r="A85" s="404"/>
      <c r="B85" s="404"/>
      <c r="C85" s="404"/>
      <c r="D85" s="404"/>
      <c r="E85" s="404"/>
      <c r="F85" s="404"/>
      <c r="G85" s="404"/>
      <c r="H85" s="404"/>
      <c r="I85" s="404"/>
      <c r="J85" s="404"/>
      <c r="K85" s="404"/>
      <c r="L85" s="404"/>
      <c r="M85" s="404"/>
      <c r="N85" s="404"/>
      <c r="O85" s="404"/>
      <c r="P85" s="404"/>
      <c r="Q85" s="404"/>
      <c r="R85" s="404"/>
      <c r="S85" s="404"/>
      <c r="T85" s="404"/>
      <c r="U85" s="404"/>
      <c r="V85" s="404"/>
      <c r="W85" s="404"/>
      <c r="X85" s="404"/>
      <c r="Y85" s="404"/>
      <c r="Z85" s="404"/>
      <c r="AA85" s="404"/>
      <c r="AB85" s="404"/>
      <c r="AC85" s="404"/>
      <c r="AD85" s="404"/>
      <c r="AE85" s="404"/>
      <c r="AF85" s="404"/>
      <c r="AG85" s="404"/>
      <c r="AH85" s="404"/>
      <c r="AI85" s="404"/>
      <c r="AJ85" s="404"/>
      <c r="AK85" s="404"/>
      <c r="AL85" s="404"/>
      <c r="AM85" s="404"/>
      <c r="AN85" s="404"/>
    </row>
    <row r="86" spans="1:40" customFormat="1" x14ac:dyDescent="0.15">
      <c r="A86" s="404"/>
      <c r="B86" s="404"/>
      <c r="C86" s="404"/>
      <c r="D86" s="404"/>
      <c r="E86" s="404"/>
      <c r="F86" s="404"/>
      <c r="G86" s="404"/>
      <c r="H86" s="404"/>
      <c r="I86" s="404"/>
      <c r="J86" s="404"/>
      <c r="K86" s="404"/>
      <c r="L86" s="404"/>
      <c r="M86" s="404"/>
      <c r="N86" s="404"/>
      <c r="O86" s="404"/>
      <c r="P86" s="404"/>
      <c r="Q86" s="404"/>
      <c r="R86" s="404"/>
      <c r="S86" s="404"/>
      <c r="T86" s="404"/>
      <c r="U86" s="404"/>
      <c r="V86" s="404"/>
      <c r="W86" s="404"/>
      <c r="X86" s="404"/>
      <c r="Y86" s="404"/>
      <c r="Z86" s="404"/>
      <c r="AA86" s="404"/>
      <c r="AB86" s="404"/>
      <c r="AC86" s="404"/>
      <c r="AD86" s="404"/>
      <c r="AE86" s="404"/>
      <c r="AF86" s="404"/>
      <c r="AG86" s="404"/>
      <c r="AH86" s="404"/>
      <c r="AI86" s="404"/>
      <c r="AJ86" s="404"/>
      <c r="AK86" s="404"/>
      <c r="AL86" s="404"/>
      <c r="AM86" s="404"/>
      <c r="AN86" s="404"/>
    </row>
    <row r="87" spans="1:40" customFormat="1" x14ac:dyDescent="0.15">
      <c r="A87" s="404"/>
      <c r="B87" s="404"/>
      <c r="C87" s="404"/>
      <c r="D87" s="404"/>
      <c r="E87" s="404"/>
      <c r="F87" s="404"/>
      <c r="G87" s="404"/>
      <c r="H87" s="404"/>
      <c r="I87" s="404"/>
      <c r="J87" s="404"/>
      <c r="K87" s="404"/>
      <c r="L87" s="404"/>
      <c r="M87" s="404"/>
      <c r="N87" s="404"/>
      <c r="O87" s="404"/>
      <c r="P87" s="404"/>
      <c r="Q87" s="404"/>
      <c r="R87" s="404"/>
      <c r="S87" s="404"/>
      <c r="T87" s="404"/>
      <c r="U87" s="404"/>
      <c r="V87" s="404"/>
      <c r="W87" s="404"/>
      <c r="X87" s="404"/>
      <c r="Y87" s="404"/>
      <c r="Z87" s="404"/>
      <c r="AA87" s="404"/>
      <c r="AB87" s="404"/>
      <c r="AC87" s="404"/>
      <c r="AD87" s="404"/>
      <c r="AE87" s="404"/>
      <c r="AF87" s="404"/>
      <c r="AG87" s="404"/>
      <c r="AH87" s="404"/>
      <c r="AI87" s="404"/>
      <c r="AJ87" s="404"/>
      <c r="AK87" s="404"/>
      <c r="AL87" s="404"/>
      <c r="AM87" s="404"/>
      <c r="AN87" s="404"/>
    </row>
    <row r="88" spans="1:40" customFormat="1" x14ac:dyDescent="0.15">
      <c r="A88" s="404"/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404"/>
      <c r="AF88" s="404"/>
      <c r="AG88" s="404"/>
      <c r="AH88" s="404"/>
      <c r="AI88" s="404"/>
      <c r="AJ88" s="404"/>
      <c r="AK88" s="404"/>
      <c r="AL88" s="404"/>
      <c r="AM88" s="404"/>
      <c r="AN88" s="404"/>
    </row>
    <row r="89" spans="1:40" customFormat="1" x14ac:dyDescent="0.15">
      <c r="A89" s="404"/>
      <c r="B89" s="404"/>
      <c r="C89" s="404"/>
      <c r="D89" s="404"/>
      <c r="E89" s="404"/>
      <c r="F89" s="404"/>
      <c r="G89" s="404"/>
      <c r="H89" s="404"/>
      <c r="I89" s="404"/>
      <c r="J89" s="404"/>
      <c r="K89" s="404"/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04"/>
      <c r="X89" s="404"/>
      <c r="Y89" s="404"/>
      <c r="Z89" s="404"/>
      <c r="AA89" s="404"/>
      <c r="AB89" s="404"/>
      <c r="AC89" s="404"/>
      <c r="AD89" s="404"/>
      <c r="AE89" s="404"/>
      <c r="AF89" s="404"/>
      <c r="AG89" s="404"/>
      <c r="AH89" s="404"/>
      <c r="AI89" s="404"/>
      <c r="AJ89" s="404"/>
      <c r="AK89" s="404"/>
      <c r="AL89" s="404"/>
      <c r="AM89" s="404"/>
      <c r="AN89" s="404"/>
    </row>
    <row r="90" spans="1:40" customFormat="1" x14ac:dyDescent="0.15">
      <c r="A90" s="404"/>
      <c r="B90" s="404"/>
      <c r="C90" s="404"/>
      <c r="D90" s="404"/>
      <c r="E90" s="404"/>
      <c r="F90" s="404"/>
      <c r="G90" s="404"/>
      <c r="H90" s="404"/>
      <c r="I90" s="404"/>
      <c r="J90" s="404"/>
      <c r="K90" s="404"/>
      <c r="L90" s="404"/>
      <c r="M90" s="404"/>
      <c r="N90" s="404"/>
      <c r="O90" s="404"/>
      <c r="P90" s="404"/>
      <c r="Q90" s="404"/>
      <c r="R90" s="404"/>
      <c r="S90" s="404"/>
      <c r="T90" s="404"/>
      <c r="U90" s="404"/>
      <c r="V90" s="404"/>
      <c r="W90" s="404"/>
      <c r="X90" s="404"/>
      <c r="Y90" s="404"/>
      <c r="Z90" s="404"/>
      <c r="AA90" s="404"/>
      <c r="AB90" s="404"/>
      <c r="AC90" s="404"/>
      <c r="AD90" s="404"/>
      <c r="AE90" s="404"/>
      <c r="AF90" s="404"/>
      <c r="AG90" s="404"/>
      <c r="AH90" s="404"/>
      <c r="AI90" s="404"/>
      <c r="AJ90" s="404"/>
      <c r="AK90" s="404"/>
      <c r="AL90" s="404"/>
      <c r="AM90" s="404"/>
      <c r="AN90" s="404"/>
    </row>
    <row r="91" spans="1:40" customFormat="1" x14ac:dyDescent="0.15">
      <c r="A91" s="404"/>
      <c r="B91" s="404"/>
      <c r="C91" s="404"/>
      <c r="D91" s="404"/>
      <c r="E91" s="404"/>
      <c r="F91" s="404"/>
      <c r="G91" s="404"/>
      <c r="H91" s="404"/>
      <c r="I91" s="404"/>
      <c r="J91" s="404"/>
      <c r="K91" s="404"/>
      <c r="L91" s="404"/>
      <c r="M91" s="404"/>
      <c r="N91" s="404"/>
      <c r="O91" s="404"/>
      <c r="P91" s="404"/>
      <c r="Q91" s="404"/>
      <c r="R91" s="404"/>
      <c r="S91" s="404"/>
      <c r="T91" s="404"/>
      <c r="U91" s="404"/>
      <c r="V91" s="404"/>
      <c r="W91" s="404"/>
      <c r="X91" s="404"/>
      <c r="Y91" s="404"/>
      <c r="Z91" s="404"/>
      <c r="AA91" s="404"/>
      <c r="AB91" s="404"/>
      <c r="AC91" s="404"/>
      <c r="AD91" s="404"/>
      <c r="AE91" s="404"/>
      <c r="AF91" s="404"/>
      <c r="AG91" s="404"/>
      <c r="AH91" s="404"/>
      <c r="AI91" s="404"/>
      <c r="AJ91" s="404"/>
      <c r="AK91" s="404"/>
      <c r="AL91" s="404"/>
      <c r="AM91" s="404"/>
      <c r="AN91" s="404"/>
    </row>
    <row r="92" spans="1:40" customFormat="1" x14ac:dyDescent="0.15">
      <c r="A92" s="404"/>
      <c r="B92" s="404"/>
      <c r="C92" s="404"/>
      <c r="D92" s="404"/>
      <c r="E92" s="404"/>
      <c r="F92" s="404"/>
      <c r="G92" s="404"/>
      <c r="H92" s="404"/>
      <c r="I92" s="404"/>
      <c r="J92" s="404"/>
      <c r="K92" s="404"/>
      <c r="L92" s="404"/>
      <c r="M92" s="404"/>
      <c r="N92" s="404"/>
      <c r="O92" s="404"/>
      <c r="P92" s="404"/>
      <c r="Q92" s="404"/>
      <c r="R92" s="404"/>
      <c r="S92" s="404"/>
      <c r="T92" s="404"/>
      <c r="U92" s="404"/>
      <c r="V92" s="404"/>
      <c r="W92" s="404"/>
      <c r="X92" s="404"/>
      <c r="Y92" s="404"/>
      <c r="Z92" s="404"/>
      <c r="AA92" s="404"/>
      <c r="AB92" s="404"/>
      <c r="AC92" s="404"/>
      <c r="AD92" s="404"/>
      <c r="AE92" s="404"/>
      <c r="AF92" s="404"/>
      <c r="AG92" s="404"/>
      <c r="AH92" s="404"/>
      <c r="AI92" s="404"/>
      <c r="AJ92" s="404"/>
      <c r="AK92" s="404"/>
      <c r="AL92" s="404"/>
      <c r="AM92" s="404"/>
      <c r="AN92" s="404"/>
    </row>
    <row r="93" spans="1:40" customFormat="1" x14ac:dyDescent="0.15">
      <c r="A93" s="404"/>
      <c r="B93" s="404"/>
      <c r="C93" s="404"/>
      <c r="D93" s="404"/>
      <c r="E93" s="404"/>
      <c r="F93" s="404"/>
      <c r="G93" s="404"/>
      <c r="H93" s="404"/>
      <c r="I93" s="404"/>
      <c r="J93" s="404"/>
      <c r="K93" s="404"/>
      <c r="L93" s="404"/>
      <c r="M93" s="404"/>
      <c r="N93" s="404"/>
      <c r="O93" s="404"/>
      <c r="P93" s="404"/>
      <c r="Q93" s="404"/>
      <c r="R93" s="404"/>
      <c r="S93" s="404"/>
      <c r="T93" s="404"/>
      <c r="U93" s="404"/>
      <c r="V93" s="404"/>
      <c r="W93" s="404"/>
      <c r="X93" s="404"/>
      <c r="Y93" s="404"/>
      <c r="Z93" s="404"/>
      <c r="AA93" s="404"/>
      <c r="AB93" s="404"/>
      <c r="AC93" s="404"/>
      <c r="AD93" s="404"/>
      <c r="AE93" s="404"/>
      <c r="AF93" s="404"/>
      <c r="AG93" s="404"/>
      <c r="AH93" s="404"/>
      <c r="AI93" s="404"/>
      <c r="AJ93" s="404"/>
      <c r="AK93" s="404"/>
      <c r="AL93" s="404"/>
      <c r="AM93" s="404"/>
      <c r="AN93" s="404"/>
    </row>
    <row r="94" spans="1:40" customFormat="1" x14ac:dyDescent="0.15">
      <c r="A94" s="404"/>
      <c r="B94" s="404"/>
      <c r="C94" s="404"/>
      <c r="D94" s="404"/>
      <c r="E94" s="404"/>
      <c r="F94" s="404"/>
      <c r="G94" s="404"/>
      <c r="H94" s="404"/>
      <c r="I94" s="404"/>
      <c r="J94" s="404"/>
      <c r="K94" s="404"/>
      <c r="L94" s="404"/>
      <c r="M94" s="404"/>
      <c r="N94" s="404"/>
      <c r="O94" s="404"/>
      <c r="P94" s="404"/>
      <c r="Q94" s="404"/>
      <c r="R94" s="404"/>
      <c r="S94" s="404"/>
      <c r="T94" s="404"/>
      <c r="U94" s="404"/>
      <c r="V94" s="404"/>
      <c r="W94" s="404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</row>
    <row r="95" spans="1:40" customFormat="1" x14ac:dyDescent="0.15">
      <c r="A95" s="404"/>
      <c r="B95" s="404"/>
      <c r="C95" s="404"/>
      <c r="D95" s="404"/>
      <c r="E95" s="404"/>
      <c r="F95" s="404"/>
      <c r="G95" s="404"/>
      <c r="H95" s="404"/>
      <c r="I95" s="404"/>
      <c r="J95" s="404"/>
      <c r="K95" s="404"/>
      <c r="L95" s="404"/>
      <c r="M95" s="404"/>
      <c r="N95" s="404"/>
      <c r="O95" s="404"/>
      <c r="P95" s="404"/>
      <c r="Q95" s="404"/>
      <c r="R95" s="404"/>
      <c r="S95" s="404"/>
      <c r="T95" s="404"/>
      <c r="U95" s="404"/>
      <c r="V95" s="404"/>
      <c r="W95" s="404"/>
      <c r="X95" s="404"/>
      <c r="Y95" s="404"/>
      <c r="Z95" s="404"/>
      <c r="AA95" s="404"/>
      <c r="AB95" s="404"/>
      <c r="AC95" s="404"/>
      <c r="AD95" s="404"/>
      <c r="AE95" s="404"/>
      <c r="AF95" s="404"/>
      <c r="AG95" s="404"/>
      <c r="AH95" s="404"/>
      <c r="AI95" s="404"/>
      <c r="AJ95" s="404"/>
      <c r="AK95" s="404"/>
      <c r="AL95" s="404"/>
      <c r="AM95" s="404"/>
      <c r="AN95" s="404"/>
    </row>
    <row r="96" spans="1:40" customFormat="1" x14ac:dyDescent="0.15">
      <c r="A96" s="404"/>
      <c r="B96" s="404"/>
      <c r="C96" s="404"/>
      <c r="D96" s="404"/>
      <c r="E96" s="404"/>
      <c r="F96" s="404"/>
      <c r="G96" s="404"/>
      <c r="H96" s="404"/>
      <c r="I96" s="404"/>
      <c r="J96" s="404"/>
      <c r="K96" s="404"/>
      <c r="L96" s="404"/>
      <c r="M96" s="404"/>
      <c r="N96" s="404"/>
      <c r="O96" s="404"/>
      <c r="P96" s="404"/>
      <c r="Q96" s="404"/>
      <c r="R96" s="404"/>
      <c r="S96" s="404"/>
      <c r="T96" s="404"/>
      <c r="U96" s="404"/>
      <c r="V96" s="404"/>
      <c r="W96" s="404"/>
      <c r="X96" s="404"/>
      <c r="Y96" s="404"/>
      <c r="Z96" s="404"/>
      <c r="AA96" s="404"/>
      <c r="AB96" s="404"/>
      <c r="AC96" s="404"/>
      <c r="AD96" s="404"/>
      <c r="AE96" s="404"/>
      <c r="AF96" s="404"/>
      <c r="AG96" s="404"/>
      <c r="AH96" s="404"/>
      <c r="AI96" s="404"/>
      <c r="AJ96" s="404"/>
      <c r="AK96" s="404"/>
      <c r="AL96" s="404"/>
      <c r="AM96" s="404"/>
      <c r="AN96" s="404"/>
    </row>
    <row r="97" spans="1:40" customFormat="1" x14ac:dyDescent="0.15">
      <c r="A97" s="404"/>
      <c r="B97" s="404"/>
      <c r="C97" s="404"/>
      <c r="D97" s="404"/>
      <c r="E97" s="404"/>
      <c r="F97" s="404"/>
      <c r="G97" s="404"/>
      <c r="H97" s="404"/>
      <c r="I97" s="404"/>
      <c r="J97" s="404"/>
      <c r="K97" s="404"/>
      <c r="L97" s="404"/>
      <c r="M97" s="404"/>
      <c r="N97" s="404"/>
      <c r="O97" s="404"/>
      <c r="P97" s="404"/>
      <c r="Q97" s="404"/>
      <c r="R97" s="404"/>
      <c r="S97" s="404"/>
      <c r="T97" s="404"/>
      <c r="U97" s="404"/>
      <c r="V97" s="404"/>
      <c r="W97" s="404"/>
      <c r="X97" s="404"/>
      <c r="Y97" s="404"/>
      <c r="Z97" s="404"/>
      <c r="AA97" s="404"/>
      <c r="AB97" s="404"/>
      <c r="AC97" s="404"/>
      <c r="AD97" s="404"/>
      <c r="AE97" s="404"/>
      <c r="AF97" s="404"/>
      <c r="AG97" s="404"/>
      <c r="AH97" s="404"/>
      <c r="AI97" s="404"/>
      <c r="AJ97" s="404"/>
      <c r="AK97" s="404"/>
      <c r="AL97" s="404"/>
      <c r="AM97" s="404"/>
      <c r="AN97" s="404"/>
    </row>
    <row r="98" spans="1:40" customFormat="1" x14ac:dyDescent="0.15">
      <c r="A98" s="404"/>
      <c r="B98" s="404"/>
      <c r="C98" s="404"/>
      <c r="D98" s="404"/>
      <c r="E98" s="404"/>
      <c r="F98" s="404"/>
      <c r="G98" s="404"/>
      <c r="H98" s="404"/>
      <c r="I98" s="404"/>
      <c r="J98" s="404"/>
      <c r="K98" s="404"/>
      <c r="L98" s="404"/>
      <c r="M98" s="404"/>
      <c r="N98" s="404"/>
      <c r="O98" s="404"/>
      <c r="P98" s="404"/>
      <c r="Q98" s="404"/>
      <c r="R98" s="404"/>
      <c r="S98" s="404"/>
      <c r="T98" s="404"/>
      <c r="U98" s="404"/>
      <c r="V98" s="404"/>
      <c r="W98" s="404"/>
      <c r="X98" s="404"/>
      <c r="Y98" s="404"/>
      <c r="Z98" s="404"/>
      <c r="AA98" s="404"/>
      <c r="AB98" s="404"/>
      <c r="AC98" s="404"/>
      <c r="AD98" s="404"/>
      <c r="AE98" s="404"/>
      <c r="AF98" s="404"/>
      <c r="AG98" s="404"/>
      <c r="AH98" s="404"/>
      <c r="AI98" s="404"/>
      <c r="AJ98" s="404"/>
      <c r="AK98" s="404"/>
      <c r="AL98" s="404"/>
      <c r="AM98" s="404"/>
      <c r="AN98" s="404"/>
    </row>
    <row r="99" spans="1:40" customFormat="1" x14ac:dyDescent="0.15">
      <c r="A99" s="404"/>
      <c r="B99" s="404"/>
      <c r="C99" s="404"/>
      <c r="D99" s="404"/>
      <c r="E99" s="404"/>
      <c r="F99" s="404"/>
      <c r="G99" s="404"/>
      <c r="H99" s="404"/>
      <c r="I99" s="404"/>
      <c r="J99" s="404"/>
      <c r="K99" s="404"/>
      <c r="L99" s="404"/>
      <c r="M99" s="404"/>
      <c r="N99" s="404"/>
      <c r="O99" s="404"/>
      <c r="P99" s="404"/>
      <c r="Q99" s="404"/>
      <c r="R99" s="404"/>
      <c r="S99" s="404"/>
      <c r="T99" s="404"/>
      <c r="U99" s="404"/>
      <c r="V99" s="404"/>
      <c r="W99" s="404"/>
      <c r="X99" s="404"/>
      <c r="Y99" s="404"/>
      <c r="Z99" s="404"/>
      <c r="AA99" s="404"/>
      <c r="AB99" s="404"/>
      <c r="AC99" s="404"/>
      <c r="AD99" s="404"/>
      <c r="AE99" s="404"/>
      <c r="AF99" s="404"/>
      <c r="AG99" s="404"/>
      <c r="AH99" s="404"/>
      <c r="AI99" s="404"/>
      <c r="AJ99" s="404"/>
      <c r="AK99" s="404"/>
      <c r="AL99" s="404"/>
      <c r="AM99" s="404"/>
      <c r="AN99" s="404"/>
    </row>
    <row r="100" spans="1:40" customFormat="1" x14ac:dyDescent="0.15">
      <c r="A100" s="404"/>
      <c r="B100" s="404"/>
      <c r="C100" s="404"/>
      <c r="D100" s="404"/>
      <c r="E100" s="404"/>
      <c r="F100" s="404"/>
      <c r="G100" s="404"/>
      <c r="H100" s="404"/>
      <c r="I100" s="404"/>
      <c r="J100" s="404"/>
      <c r="K100" s="404"/>
      <c r="L100" s="404"/>
      <c r="M100" s="404"/>
      <c r="N100" s="404"/>
      <c r="O100" s="404"/>
      <c r="P100" s="404"/>
      <c r="Q100" s="404"/>
      <c r="R100" s="404"/>
      <c r="S100" s="404"/>
      <c r="T100" s="404"/>
      <c r="U100" s="404"/>
      <c r="V100" s="404"/>
      <c r="W100" s="404"/>
      <c r="X100" s="404"/>
      <c r="Y100" s="404"/>
      <c r="Z100" s="404"/>
      <c r="AA100" s="404"/>
      <c r="AB100" s="404"/>
      <c r="AC100" s="404"/>
      <c r="AD100" s="404"/>
      <c r="AE100" s="404"/>
      <c r="AF100" s="404"/>
      <c r="AG100" s="404"/>
      <c r="AH100" s="404"/>
      <c r="AI100" s="404"/>
      <c r="AJ100" s="404"/>
      <c r="AK100" s="404"/>
      <c r="AL100" s="404"/>
      <c r="AM100" s="404"/>
      <c r="AN100" s="404"/>
    </row>
    <row r="101" spans="1:40" customFormat="1" x14ac:dyDescent="0.15">
      <c r="A101" s="404"/>
      <c r="B101" s="404"/>
      <c r="C101" s="404"/>
      <c r="D101" s="404"/>
      <c r="E101" s="404"/>
      <c r="F101" s="404"/>
      <c r="G101" s="404"/>
      <c r="H101" s="404"/>
      <c r="I101" s="404"/>
      <c r="J101" s="404"/>
      <c r="K101" s="404"/>
      <c r="L101" s="404"/>
      <c r="M101" s="404"/>
      <c r="N101" s="404"/>
      <c r="O101" s="404"/>
      <c r="P101" s="404"/>
      <c r="Q101" s="404"/>
      <c r="R101" s="404"/>
      <c r="S101" s="404"/>
      <c r="T101" s="404"/>
      <c r="U101" s="404"/>
      <c r="V101" s="404"/>
      <c r="W101" s="404"/>
      <c r="X101" s="404"/>
      <c r="Y101" s="404"/>
      <c r="Z101" s="404"/>
      <c r="AA101" s="404"/>
      <c r="AB101" s="404"/>
      <c r="AC101" s="404"/>
      <c r="AD101" s="404"/>
      <c r="AE101" s="404"/>
      <c r="AF101" s="404"/>
      <c r="AG101" s="404"/>
      <c r="AH101" s="404"/>
      <c r="AI101" s="404"/>
      <c r="AJ101" s="404"/>
      <c r="AK101" s="404"/>
      <c r="AL101" s="404"/>
      <c r="AM101" s="404"/>
      <c r="AN101" s="404"/>
    </row>
    <row r="102" spans="1:40" customFormat="1" x14ac:dyDescent="0.15">
      <c r="A102" s="404"/>
      <c r="B102" s="404"/>
      <c r="C102" s="404"/>
      <c r="D102" s="404"/>
      <c r="E102" s="404"/>
      <c r="F102" s="404"/>
      <c r="G102" s="404"/>
      <c r="H102" s="404"/>
      <c r="I102" s="404"/>
      <c r="J102" s="404"/>
      <c r="K102" s="404"/>
      <c r="L102" s="404"/>
      <c r="M102" s="404"/>
      <c r="N102" s="404"/>
      <c r="O102" s="404"/>
      <c r="P102" s="404"/>
      <c r="Q102" s="404"/>
      <c r="R102" s="404"/>
      <c r="S102" s="404"/>
      <c r="T102" s="404"/>
      <c r="U102" s="404"/>
      <c r="V102" s="404"/>
      <c r="W102" s="404"/>
      <c r="X102" s="404"/>
      <c r="Y102" s="404"/>
      <c r="Z102" s="404"/>
      <c r="AA102" s="404"/>
      <c r="AB102" s="404"/>
      <c r="AC102" s="404"/>
      <c r="AD102" s="404"/>
      <c r="AE102" s="404"/>
      <c r="AF102" s="404"/>
      <c r="AG102" s="404"/>
      <c r="AH102" s="404"/>
      <c r="AI102" s="404"/>
      <c r="AJ102" s="404"/>
      <c r="AK102" s="404"/>
      <c r="AL102" s="404"/>
      <c r="AM102" s="404"/>
      <c r="AN102" s="404"/>
    </row>
    <row r="103" spans="1:40" customFormat="1" x14ac:dyDescent="0.15">
      <c r="A103" s="404"/>
      <c r="B103" s="404"/>
      <c r="C103" s="404"/>
      <c r="D103" s="404"/>
      <c r="E103" s="404"/>
      <c r="F103" s="404"/>
      <c r="G103" s="404"/>
      <c r="H103" s="404"/>
      <c r="I103" s="404"/>
      <c r="J103" s="404"/>
      <c r="K103" s="404"/>
      <c r="L103" s="404"/>
      <c r="M103" s="404"/>
      <c r="N103" s="404"/>
      <c r="O103" s="404"/>
      <c r="P103" s="404"/>
      <c r="Q103" s="404"/>
      <c r="R103" s="404"/>
      <c r="S103" s="404"/>
      <c r="T103" s="404"/>
      <c r="U103" s="404"/>
      <c r="V103" s="404"/>
      <c r="W103" s="404"/>
      <c r="X103" s="404"/>
      <c r="Y103" s="404"/>
      <c r="Z103" s="404"/>
      <c r="AA103" s="404"/>
      <c r="AB103" s="404"/>
      <c r="AC103" s="404"/>
      <c r="AD103" s="404"/>
      <c r="AE103" s="404"/>
      <c r="AF103" s="404"/>
      <c r="AG103" s="404"/>
      <c r="AH103" s="404"/>
      <c r="AI103" s="404"/>
      <c r="AJ103" s="404"/>
      <c r="AK103" s="404"/>
      <c r="AL103" s="404"/>
      <c r="AM103" s="404"/>
      <c r="AN103" s="404"/>
    </row>
    <row r="104" spans="1:40" customFormat="1" x14ac:dyDescent="0.15">
      <c r="A104" s="404"/>
      <c r="B104" s="404"/>
      <c r="C104" s="404"/>
      <c r="D104" s="404"/>
      <c r="E104" s="404"/>
      <c r="F104" s="404"/>
      <c r="G104" s="404"/>
      <c r="H104" s="404"/>
      <c r="I104" s="404"/>
      <c r="J104" s="404"/>
      <c r="K104" s="404"/>
      <c r="L104" s="404"/>
      <c r="M104" s="404"/>
      <c r="N104" s="404"/>
      <c r="O104" s="404"/>
      <c r="P104" s="404"/>
      <c r="Q104" s="404"/>
      <c r="R104" s="404"/>
      <c r="S104" s="404"/>
      <c r="T104" s="404"/>
      <c r="U104" s="404"/>
      <c r="V104" s="404"/>
      <c r="W104" s="404"/>
      <c r="X104" s="404"/>
      <c r="Y104" s="404"/>
      <c r="Z104" s="404"/>
      <c r="AA104" s="404"/>
      <c r="AB104" s="404"/>
      <c r="AC104" s="404"/>
      <c r="AD104" s="404"/>
      <c r="AE104" s="404"/>
      <c r="AF104" s="404"/>
      <c r="AG104" s="404"/>
      <c r="AH104" s="404"/>
      <c r="AI104" s="404"/>
      <c r="AJ104" s="404"/>
      <c r="AK104" s="404"/>
      <c r="AL104" s="404"/>
      <c r="AM104" s="404"/>
      <c r="AN104" s="404"/>
    </row>
    <row r="105" spans="1:40" customFormat="1" x14ac:dyDescent="0.15">
      <c r="A105" s="404"/>
      <c r="B105" s="404"/>
      <c r="C105" s="404"/>
      <c r="D105" s="404"/>
      <c r="E105" s="404"/>
      <c r="F105" s="404"/>
      <c r="G105" s="404"/>
      <c r="H105" s="404"/>
      <c r="I105" s="404"/>
      <c r="J105" s="404"/>
      <c r="K105" s="404"/>
      <c r="L105" s="404"/>
      <c r="M105" s="404"/>
      <c r="N105" s="404"/>
      <c r="O105" s="404"/>
      <c r="P105" s="404"/>
      <c r="Q105" s="404"/>
      <c r="R105" s="404"/>
      <c r="S105" s="404"/>
      <c r="T105" s="404"/>
      <c r="U105" s="404"/>
      <c r="V105" s="404"/>
      <c r="W105" s="404"/>
      <c r="X105" s="404"/>
      <c r="Y105" s="404"/>
      <c r="Z105" s="404"/>
      <c r="AA105" s="404"/>
      <c r="AB105" s="404"/>
      <c r="AC105" s="404"/>
      <c r="AD105" s="404"/>
      <c r="AE105" s="404"/>
      <c r="AF105" s="404"/>
      <c r="AG105" s="404"/>
      <c r="AH105" s="404"/>
      <c r="AI105" s="404"/>
      <c r="AJ105" s="404"/>
      <c r="AK105" s="404"/>
      <c r="AL105" s="404"/>
      <c r="AM105" s="404"/>
      <c r="AN105" s="404"/>
    </row>
    <row r="106" spans="1:40" customFormat="1" x14ac:dyDescent="0.15">
      <c r="A106" s="404"/>
      <c r="B106" s="404"/>
      <c r="C106" s="404"/>
      <c r="D106" s="404"/>
      <c r="E106" s="404"/>
      <c r="F106" s="404"/>
      <c r="G106" s="404"/>
      <c r="H106" s="404"/>
      <c r="I106" s="404"/>
      <c r="J106" s="404"/>
      <c r="K106" s="404"/>
      <c r="L106" s="404"/>
      <c r="M106" s="404"/>
      <c r="N106" s="404"/>
      <c r="O106" s="404"/>
      <c r="P106" s="404"/>
      <c r="Q106" s="404"/>
      <c r="R106" s="404"/>
      <c r="S106" s="404"/>
      <c r="T106" s="404"/>
      <c r="U106" s="404"/>
      <c r="V106" s="404"/>
      <c r="W106" s="404"/>
      <c r="X106" s="404"/>
      <c r="Y106" s="404"/>
      <c r="Z106" s="404"/>
      <c r="AA106" s="404"/>
      <c r="AB106" s="404"/>
      <c r="AC106" s="404"/>
      <c r="AD106" s="404"/>
      <c r="AE106" s="404"/>
      <c r="AF106" s="404"/>
      <c r="AG106" s="404"/>
      <c r="AH106" s="404"/>
      <c r="AI106" s="404"/>
      <c r="AJ106" s="404"/>
      <c r="AK106" s="404"/>
      <c r="AL106" s="404"/>
      <c r="AM106" s="404"/>
      <c r="AN106" s="404"/>
    </row>
    <row r="107" spans="1:40" customFormat="1" x14ac:dyDescent="0.15">
      <c r="A107" s="404"/>
      <c r="B107" s="404"/>
      <c r="C107" s="404"/>
      <c r="D107" s="404"/>
      <c r="E107" s="404"/>
      <c r="F107" s="404"/>
      <c r="G107" s="404"/>
      <c r="H107" s="404"/>
      <c r="I107" s="404"/>
      <c r="J107" s="404"/>
      <c r="K107" s="404"/>
      <c r="L107" s="404"/>
      <c r="M107" s="404"/>
      <c r="N107" s="404"/>
      <c r="O107" s="404"/>
      <c r="P107" s="404"/>
      <c r="Q107" s="404"/>
      <c r="R107" s="404"/>
      <c r="S107" s="404"/>
      <c r="T107" s="404"/>
      <c r="U107" s="404"/>
      <c r="V107" s="404"/>
      <c r="W107" s="404"/>
      <c r="X107" s="404"/>
      <c r="Y107" s="404"/>
      <c r="Z107" s="404"/>
      <c r="AA107" s="404"/>
      <c r="AB107" s="404"/>
      <c r="AC107" s="404"/>
      <c r="AD107" s="404"/>
      <c r="AE107" s="404"/>
      <c r="AF107" s="404"/>
      <c r="AG107" s="404"/>
      <c r="AH107" s="404"/>
      <c r="AI107" s="404"/>
      <c r="AJ107" s="404"/>
      <c r="AK107" s="404"/>
      <c r="AL107" s="404"/>
      <c r="AM107" s="404"/>
      <c r="AN107" s="404"/>
    </row>
    <row r="108" spans="1:40" customFormat="1" x14ac:dyDescent="0.15">
      <c r="A108" s="404"/>
      <c r="B108" s="404"/>
      <c r="C108" s="404"/>
      <c r="D108" s="404"/>
      <c r="E108" s="404"/>
      <c r="F108" s="404"/>
      <c r="G108" s="404"/>
      <c r="H108" s="404"/>
      <c r="I108" s="404"/>
      <c r="J108" s="404"/>
      <c r="K108" s="404"/>
      <c r="L108" s="404"/>
      <c r="M108" s="404"/>
      <c r="N108" s="404"/>
      <c r="O108" s="404"/>
      <c r="P108" s="404"/>
      <c r="Q108" s="404"/>
      <c r="R108" s="404"/>
      <c r="S108" s="404"/>
      <c r="T108" s="404"/>
      <c r="U108" s="404"/>
      <c r="V108" s="404"/>
      <c r="W108" s="404"/>
      <c r="X108" s="404"/>
      <c r="Y108" s="404"/>
      <c r="Z108" s="404"/>
      <c r="AA108" s="404"/>
      <c r="AB108" s="404"/>
      <c r="AC108" s="404"/>
      <c r="AD108" s="404"/>
      <c r="AE108" s="404"/>
      <c r="AF108" s="404"/>
      <c r="AG108" s="404"/>
      <c r="AH108" s="404"/>
      <c r="AI108" s="404"/>
      <c r="AJ108" s="404"/>
      <c r="AK108" s="404"/>
      <c r="AL108" s="404"/>
      <c r="AM108" s="404"/>
      <c r="AN108" s="404"/>
    </row>
    <row r="109" spans="1:40" customFormat="1" x14ac:dyDescent="0.15"/>
    <row r="110" spans="1:40" customFormat="1" x14ac:dyDescent="0.15"/>
    <row r="111" spans="1:40" customFormat="1" x14ac:dyDescent="0.15"/>
    <row r="112" spans="1:40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  <row r="7620" customFormat="1" x14ac:dyDescent="0.15"/>
    <row r="7621" customFormat="1" x14ac:dyDescent="0.15"/>
    <row r="7622" customFormat="1" x14ac:dyDescent="0.15"/>
    <row r="7623" customFormat="1" x14ac:dyDescent="0.15"/>
    <row r="7624" customFormat="1" x14ac:dyDescent="0.15"/>
    <row r="7625" customFormat="1" x14ac:dyDescent="0.15"/>
    <row r="7626" customFormat="1" x14ac:dyDescent="0.15"/>
    <row r="7627" customFormat="1" x14ac:dyDescent="0.15"/>
    <row r="7628" customFormat="1" x14ac:dyDescent="0.15"/>
    <row r="7629" customFormat="1" x14ac:dyDescent="0.15"/>
    <row r="7630" customFormat="1" x14ac:dyDescent="0.15"/>
    <row r="7631" customFormat="1" x14ac:dyDescent="0.15"/>
    <row r="7632" customFormat="1" x14ac:dyDescent="0.15"/>
    <row r="7633" customFormat="1" x14ac:dyDescent="0.15"/>
    <row r="7634" customFormat="1" x14ac:dyDescent="0.15"/>
    <row r="7635" customFormat="1" x14ac:dyDescent="0.15"/>
    <row r="7636" customFormat="1" x14ac:dyDescent="0.15"/>
    <row r="7637" customFormat="1" x14ac:dyDescent="0.15"/>
    <row r="7638" customFormat="1" x14ac:dyDescent="0.15"/>
    <row r="7639" customFormat="1" x14ac:dyDescent="0.15"/>
    <row r="7640" customFormat="1" x14ac:dyDescent="0.15"/>
    <row r="7641" customFormat="1" x14ac:dyDescent="0.15"/>
    <row r="7642" customFormat="1" x14ac:dyDescent="0.15"/>
    <row r="7643" customFormat="1" x14ac:dyDescent="0.15"/>
    <row r="7644" customFormat="1" x14ac:dyDescent="0.15"/>
    <row r="7645" customFormat="1" x14ac:dyDescent="0.15"/>
    <row r="7646" customFormat="1" x14ac:dyDescent="0.15"/>
    <row r="7647" customFormat="1" x14ac:dyDescent="0.15"/>
    <row r="7648" customFormat="1" x14ac:dyDescent="0.15"/>
    <row r="7649" customFormat="1" x14ac:dyDescent="0.15"/>
    <row r="7650" customFormat="1" x14ac:dyDescent="0.15"/>
    <row r="7651" customFormat="1" x14ac:dyDescent="0.15"/>
    <row r="7652" customFormat="1" x14ac:dyDescent="0.15"/>
    <row r="7653" customFormat="1" x14ac:dyDescent="0.15"/>
    <row r="7654" customFormat="1" x14ac:dyDescent="0.15"/>
    <row r="7655" customFormat="1" x14ac:dyDescent="0.15"/>
    <row r="7656" customFormat="1" x14ac:dyDescent="0.15"/>
    <row r="7657" customFormat="1" x14ac:dyDescent="0.15"/>
    <row r="7658" customFormat="1" x14ac:dyDescent="0.15"/>
    <row r="7659" customFormat="1" x14ac:dyDescent="0.15"/>
    <row r="7660" customFormat="1" x14ac:dyDescent="0.15"/>
    <row r="7661" customFormat="1" x14ac:dyDescent="0.15"/>
    <row r="7662" customFormat="1" x14ac:dyDescent="0.15"/>
    <row r="7663" customFormat="1" x14ac:dyDescent="0.15"/>
    <row r="7664" customFormat="1" x14ac:dyDescent="0.15"/>
    <row r="7665" customFormat="1" x14ac:dyDescent="0.15"/>
    <row r="7666" customFormat="1" x14ac:dyDescent="0.15"/>
    <row r="7667" customFormat="1" x14ac:dyDescent="0.15"/>
    <row r="7668" customFormat="1" x14ac:dyDescent="0.15"/>
    <row r="7669" customFormat="1" x14ac:dyDescent="0.15"/>
    <row r="7670" customFormat="1" x14ac:dyDescent="0.15"/>
    <row r="7671" customFormat="1" x14ac:dyDescent="0.15"/>
    <row r="7672" customFormat="1" x14ac:dyDescent="0.15"/>
    <row r="7673" customFormat="1" x14ac:dyDescent="0.15"/>
    <row r="7674" customFormat="1" x14ac:dyDescent="0.15"/>
    <row r="7675" customFormat="1" x14ac:dyDescent="0.15"/>
    <row r="7676" customFormat="1" x14ac:dyDescent="0.15"/>
    <row r="7677" customFormat="1" x14ac:dyDescent="0.15"/>
    <row r="7678" customFormat="1" x14ac:dyDescent="0.15"/>
    <row r="7679" customFormat="1" x14ac:dyDescent="0.15"/>
    <row r="7680" customFormat="1" x14ac:dyDescent="0.15"/>
    <row r="7681" customFormat="1" x14ac:dyDescent="0.15"/>
    <row r="7682" customFormat="1" x14ac:dyDescent="0.15"/>
    <row r="7683" customFormat="1" x14ac:dyDescent="0.15"/>
    <row r="7684" customFormat="1" x14ac:dyDescent="0.15"/>
    <row r="7685" customFormat="1" x14ac:dyDescent="0.15"/>
    <row r="7686" customFormat="1" x14ac:dyDescent="0.15"/>
    <row r="7687" customFormat="1" x14ac:dyDescent="0.15"/>
    <row r="7688" customFormat="1" x14ac:dyDescent="0.15"/>
    <row r="7689" customFormat="1" x14ac:dyDescent="0.15"/>
    <row r="7690" customFormat="1" x14ac:dyDescent="0.15"/>
    <row r="7691" customFormat="1" x14ac:dyDescent="0.15"/>
    <row r="7692" customFormat="1" x14ac:dyDescent="0.15"/>
    <row r="7693" customFormat="1" x14ac:dyDescent="0.15"/>
    <row r="7694" customFormat="1" x14ac:dyDescent="0.15"/>
    <row r="7695" customFormat="1" x14ac:dyDescent="0.15"/>
    <row r="7696" customFormat="1" x14ac:dyDescent="0.15"/>
    <row r="7697" customFormat="1" x14ac:dyDescent="0.15"/>
    <row r="7698" customFormat="1" x14ac:dyDescent="0.15"/>
    <row r="7699" customFormat="1" x14ac:dyDescent="0.15"/>
    <row r="7700" customFormat="1" x14ac:dyDescent="0.15"/>
    <row r="7701" customFormat="1" x14ac:dyDescent="0.15"/>
    <row r="7702" customFormat="1" x14ac:dyDescent="0.15"/>
    <row r="7703" customFormat="1" x14ac:dyDescent="0.15"/>
    <row r="7704" customFormat="1" x14ac:dyDescent="0.15"/>
    <row r="7705" customFormat="1" x14ac:dyDescent="0.15"/>
    <row r="7706" customFormat="1" x14ac:dyDescent="0.15"/>
    <row r="7707" customFormat="1" x14ac:dyDescent="0.15"/>
    <row r="7708" customFormat="1" x14ac:dyDescent="0.15"/>
    <row r="7709" customFormat="1" x14ac:dyDescent="0.15"/>
    <row r="7710" customFormat="1" x14ac:dyDescent="0.15"/>
    <row r="7711" customFormat="1" x14ac:dyDescent="0.15"/>
    <row r="7712" customFormat="1" x14ac:dyDescent="0.15"/>
    <row r="7713" customFormat="1" x14ac:dyDescent="0.15"/>
    <row r="7714" customFormat="1" x14ac:dyDescent="0.15"/>
    <row r="7715" customFormat="1" x14ac:dyDescent="0.15"/>
    <row r="7716" customFormat="1" x14ac:dyDescent="0.15"/>
    <row r="7717" customFormat="1" x14ac:dyDescent="0.15"/>
    <row r="7718" customFormat="1" x14ac:dyDescent="0.15"/>
    <row r="7719" customFormat="1" x14ac:dyDescent="0.15"/>
    <row r="7720" customFormat="1" x14ac:dyDescent="0.15"/>
    <row r="7721" customFormat="1" x14ac:dyDescent="0.15"/>
    <row r="7722" customFormat="1" x14ac:dyDescent="0.15"/>
    <row r="7723" customFormat="1" x14ac:dyDescent="0.15"/>
    <row r="7724" customFormat="1" x14ac:dyDescent="0.15"/>
    <row r="7725" customFormat="1" x14ac:dyDescent="0.15"/>
    <row r="7726" customFormat="1" x14ac:dyDescent="0.15"/>
    <row r="7727" customFormat="1" x14ac:dyDescent="0.15"/>
    <row r="7728" customFormat="1" x14ac:dyDescent="0.15"/>
    <row r="7729" customFormat="1" x14ac:dyDescent="0.15"/>
    <row r="7730" customFormat="1" x14ac:dyDescent="0.15"/>
    <row r="7731" customFormat="1" x14ac:dyDescent="0.15"/>
    <row r="7732" customFormat="1" x14ac:dyDescent="0.15"/>
    <row r="7733" customFormat="1" x14ac:dyDescent="0.15"/>
    <row r="7734" customFormat="1" x14ac:dyDescent="0.15"/>
    <row r="7735" customFormat="1" x14ac:dyDescent="0.15"/>
    <row r="7736" customFormat="1" x14ac:dyDescent="0.15"/>
    <row r="7737" customFormat="1" x14ac:dyDescent="0.15"/>
    <row r="7738" customFormat="1" x14ac:dyDescent="0.15"/>
    <row r="7739" customFormat="1" x14ac:dyDescent="0.15"/>
    <row r="7740" customFormat="1" x14ac:dyDescent="0.15"/>
    <row r="7741" customFormat="1" x14ac:dyDescent="0.15"/>
    <row r="7742" customFormat="1" x14ac:dyDescent="0.15"/>
    <row r="7743" customFormat="1" x14ac:dyDescent="0.15"/>
    <row r="7744" customFormat="1" x14ac:dyDescent="0.15"/>
    <row r="7745" customFormat="1" x14ac:dyDescent="0.15"/>
    <row r="7746" customFormat="1" x14ac:dyDescent="0.15"/>
    <row r="7747" customFormat="1" x14ac:dyDescent="0.15"/>
    <row r="7748" customFormat="1" x14ac:dyDescent="0.15"/>
    <row r="7749" customFormat="1" x14ac:dyDescent="0.15"/>
    <row r="7750" customFormat="1" x14ac:dyDescent="0.15"/>
    <row r="7751" customFormat="1" x14ac:dyDescent="0.15"/>
    <row r="7752" customFormat="1" x14ac:dyDescent="0.15"/>
    <row r="7753" customFormat="1" x14ac:dyDescent="0.15"/>
    <row r="7754" customFormat="1" x14ac:dyDescent="0.15"/>
    <row r="7755" customFormat="1" x14ac:dyDescent="0.15"/>
    <row r="7756" customFormat="1" x14ac:dyDescent="0.15"/>
    <row r="7757" customFormat="1" x14ac:dyDescent="0.15"/>
    <row r="7758" customFormat="1" x14ac:dyDescent="0.15"/>
    <row r="7759" customFormat="1" x14ac:dyDescent="0.15"/>
    <row r="7760" customFormat="1" x14ac:dyDescent="0.15"/>
    <row r="7761" customFormat="1" x14ac:dyDescent="0.15"/>
    <row r="7762" customFormat="1" x14ac:dyDescent="0.15"/>
    <row r="7763" customFormat="1" x14ac:dyDescent="0.15"/>
    <row r="7764" customFormat="1" x14ac:dyDescent="0.15"/>
    <row r="7765" customFormat="1" x14ac:dyDescent="0.15"/>
    <row r="7766" customFormat="1" x14ac:dyDescent="0.15"/>
    <row r="7767" customFormat="1" x14ac:dyDescent="0.15"/>
    <row r="7768" customFormat="1" x14ac:dyDescent="0.15"/>
    <row r="7769" customFormat="1" x14ac:dyDescent="0.15"/>
    <row r="7770" customFormat="1" x14ac:dyDescent="0.15"/>
    <row r="7771" customFormat="1" x14ac:dyDescent="0.15"/>
    <row r="7772" customFormat="1" x14ac:dyDescent="0.15"/>
    <row r="7773" customFormat="1" x14ac:dyDescent="0.15"/>
    <row r="7774" customFormat="1" x14ac:dyDescent="0.15"/>
    <row r="7775" customFormat="1" x14ac:dyDescent="0.15"/>
    <row r="7776" customFormat="1" x14ac:dyDescent="0.15"/>
    <row r="7777" customFormat="1" x14ac:dyDescent="0.15"/>
    <row r="7778" customFormat="1" x14ac:dyDescent="0.15"/>
    <row r="7779" customFormat="1" x14ac:dyDescent="0.15"/>
    <row r="7780" customFormat="1" x14ac:dyDescent="0.15"/>
    <row r="7781" customFormat="1" x14ac:dyDescent="0.15"/>
    <row r="7782" customFormat="1" x14ac:dyDescent="0.15"/>
    <row r="7783" customFormat="1" x14ac:dyDescent="0.15"/>
    <row r="7784" customFormat="1" x14ac:dyDescent="0.15"/>
    <row r="7785" customFormat="1" x14ac:dyDescent="0.15"/>
    <row r="7786" customFormat="1" x14ac:dyDescent="0.15"/>
    <row r="7787" customFormat="1" x14ac:dyDescent="0.15"/>
    <row r="7788" customFormat="1" x14ac:dyDescent="0.15"/>
    <row r="7789" customFormat="1" x14ac:dyDescent="0.15"/>
    <row r="7790" customFormat="1" x14ac:dyDescent="0.15"/>
    <row r="7791" customFormat="1" x14ac:dyDescent="0.15"/>
    <row r="7792" customFormat="1" x14ac:dyDescent="0.15"/>
    <row r="7793" customFormat="1" x14ac:dyDescent="0.15"/>
    <row r="7794" customFormat="1" x14ac:dyDescent="0.15"/>
    <row r="7795" customFormat="1" x14ac:dyDescent="0.15"/>
    <row r="7796" customFormat="1" x14ac:dyDescent="0.15"/>
    <row r="7797" customFormat="1" x14ac:dyDescent="0.15"/>
    <row r="7798" customFormat="1" x14ac:dyDescent="0.15"/>
    <row r="7799" customFormat="1" x14ac:dyDescent="0.15"/>
    <row r="7800" customFormat="1" x14ac:dyDescent="0.15"/>
    <row r="7801" customFormat="1" x14ac:dyDescent="0.15"/>
    <row r="7802" customFormat="1" x14ac:dyDescent="0.15"/>
    <row r="7803" customFormat="1" x14ac:dyDescent="0.15"/>
    <row r="7804" customFormat="1" x14ac:dyDescent="0.15"/>
    <row r="7805" customFormat="1" x14ac:dyDescent="0.15"/>
    <row r="7806" customFormat="1" x14ac:dyDescent="0.15"/>
    <row r="7807" customFormat="1" x14ac:dyDescent="0.15"/>
    <row r="7808" customFormat="1" x14ac:dyDescent="0.15"/>
    <row r="7809" customFormat="1" x14ac:dyDescent="0.15"/>
    <row r="7810" customFormat="1" x14ac:dyDescent="0.15"/>
    <row r="7811" customFormat="1" x14ac:dyDescent="0.15"/>
    <row r="7812" customFormat="1" x14ac:dyDescent="0.15"/>
    <row r="7813" customFormat="1" x14ac:dyDescent="0.15"/>
    <row r="7814" customFormat="1" x14ac:dyDescent="0.15"/>
    <row r="7815" customFormat="1" x14ac:dyDescent="0.15"/>
    <row r="7816" customFormat="1" x14ac:dyDescent="0.15"/>
    <row r="7817" customFormat="1" x14ac:dyDescent="0.15"/>
    <row r="7818" customFormat="1" x14ac:dyDescent="0.15"/>
    <row r="7819" customFormat="1" x14ac:dyDescent="0.15"/>
    <row r="7820" customFormat="1" x14ac:dyDescent="0.15"/>
    <row r="7821" customFormat="1" x14ac:dyDescent="0.15"/>
    <row r="7822" customFormat="1" x14ac:dyDescent="0.15"/>
    <row r="7823" customFormat="1" x14ac:dyDescent="0.15"/>
    <row r="7824" customFormat="1" x14ac:dyDescent="0.15"/>
    <row r="7825" customFormat="1" x14ac:dyDescent="0.15"/>
    <row r="7826" customFormat="1" x14ac:dyDescent="0.15"/>
    <row r="7827" customFormat="1" x14ac:dyDescent="0.15"/>
    <row r="7828" customFormat="1" x14ac:dyDescent="0.15"/>
    <row r="7829" customFormat="1" x14ac:dyDescent="0.15"/>
    <row r="7830" customFormat="1" x14ac:dyDescent="0.15"/>
    <row r="7831" customFormat="1" x14ac:dyDescent="0.15"/>
    <row r="7832" customFormat="1" x14ac:dyDescent="0.15"/>
    <row r="7833" customFormat="1" x14ac:dyDescent="0.15"/>
    <row r="7834" customFormat="1" x14ac:dyDescent="0.15"/>
    <row r="7835" customFormat="1" x14ac:dyDescent="0.15"/>
    <row r="7836" customFormat="1" x14ac:dyDescent="0.15"/>
    <row r="7837" customFormat="1" x14ac:dyDescent="0.15"/>
    <row r="7838" customFormat="1" x14ac:dyDescent="0.15"/>
    <row r="7839" customFormat="1" x14ac:dyDescent="0.15"/>
    <row r="7840" customFormat="1" x14ac:dyDescent="0.15"/>
    <row r="7841" customFormat="1" x14ac:dyDescent="0.15"/>
    <row r="7842" customFormat="1" x14ac:dyDescent="0.15"/>
    <row r="7843" customFormat="1" x14ac:dyDescent="0.15"/>
    <row r="7844" customFormat="1" x14ac:dyDescent="0.15"/>
    <row r="7845" customFormat="1" x14ac:dyDescent="0.15"/>
    <row r="7846" customFormat="1" x14ac:dyDescent="0.15"/>
    <row r="7847" customFormat="1" x14ac:dyDescent="0.15"/>
    <row r="7848" customFormat="1" x14ac:dyDescent="0.15"/>
    <row r="7849" customFormat="1" x14ac:dyDescent="0.15"/>
    <row r="7850" customFormat="1" x14ac:dyDescent="0.15"/>
    <row r="7851" customFormat="1" x14ac:dyDescent="0.15"/>
    <row r="7852" customFormat="1" x14ac:dyDescent="0.15"/>
    <row r="7853" customFormat="1" x14ac:dyDescent="0.15"/>
    <row r="7854" customFormat="1" x14ac:dyDescent="0.15"/>
    <row r="7855" customFormat="1" x14ac:dyDescent="0.15"/>
    <row r="7856" customFormat="1" x14ac:dyDescent="0.15"/>
    <row r="7857" customFormat="1" x14ac:dyDescent="0.15"/>
    <row r="7858" customFormat="1" x14ac:dyDescent="0.15"/>
    <row r="7859" customFormat="1" x14ac:dyDescent="0.15"/>
    <row r="7860" customFormat="1" x14ac:dyDescent="0.15"/>
    <row r="7861" customFormat="1" x14ac:dyDescent="0.15"/>
    <row r="7862" customFormat="1" x14ac:dyDescent="0.15"/>
    <row r="7863" customFormat="1" x14ac:dyDescent="0.15"/>
    <row r="7864" customFormat="1" x14ac:dyDescent="0.15"/>
    <row r="7865" customFormat="1" x14ac:dyDescent="0.15"/>
    <row r="7866" customFormat="1" x14ac:dyDescent="0.15"/>
    <row r="7867" customFormat="1" x14ac:dyDescent="0.15"/>
    <row r="7868" customFormat="1" x14ac:dyDescent="0.15"/>
    <row r="7869" customFormat="1" x14ac:dyDescent="0.15"/>
    <row r="7870" customFormat="1" x14ac:dyDescent="0.15"/>
    <row r="7871" customFormat="1" x14ac:dyDescent="0.15"/>
    <row r="7872" customFormat="1" x14ac:dyDescent="0.15"/>
    <row r="7873" customFormat="1" x14ac:dyDescent="0.15"/>
    <row r="7874" customFormat="1" x14ac:dyDescent="0.15"/>
    <row r="7875" customFormat="1" x14ac:dyDescent="0.15"/>
    <row r="7876" customFormat="1" x14ac:dyDescent="0.15"/>
    <row r="7877" customFormat="1" x14ac:dyDescent="0.15"/>
    <row r="7878" customFormat="1" x14ac:dyDescent="0.15"/>
    <row r="7879" customFormat="1" x14ac:dyDescent="0.15"/>
    <row r="7880" customFormat="1" x14ac:dyDescent="0.15"/>
    <row r="7881" customFormat="1" x14ac:dyDescent="0.15"/>
    <row r="7882" customFormat="1" x14ac:dyDescent="0.15"/>
    <row r="7883" customFormat="1" x14ac:dyDescent="0.15"/>
    <row r="7884" customFormat="1" x14ac:dyDescent="0.15"/>
    <row r="7885" customFormat="1" x14ac:dyDescent="0.15"/>
    <row r="7886" customFormat="1" x14ac:dyDescent="0.15"/>
    <row r="7887" customFormat="1" x14ac:dyDescent="0.15"/>
    <row r="7888" customFormat="1" x14ac:dyDescent="0.15"/>
    <row r="7889" customFormat="1" x14ac:dyDescent="0.15"/>
    <row r="7890" customFormat="1" x14ac:dyDescent="0.15"/>
    <row r="7891" customFormat="1" x14ac:dyDescent="0.15"/>
    <row r="7892" customFormat="1" x14ac:dyDescent="0.15"/>
    <row r="7893" customFormat="1" x14ac:dyDescent="0.15"/>
    <row r="7894" customFormat="1" x14ac:dyDescent="0.15"/>
    <row r="7895" customFormat="1" x14ac:dyDescent="0.15"/>
    <row r="7896" customFormat="1" x14ac:dyDescent="0.15"/>
    <row r="7897" customFormat="1" x14ac:dyDescent="0.15"/>
    <row r="7898" customFormat="1" x14ac:dyDescent="0.15"/>
    <row r="7899" customFormat="1" x14ac:dyDescent="0.15"/>
    <row r="7900" customFormat="1" x14ac:dyDescent="0.15"/>
    <row r="7901" customFormat="1" x14ac:dyDescent="0.15"/>
    <row r="7902" customFormat="1" x14ac:dyDescent="0.15"/>
    <row r="7903" customFormat="1" x14ac:dyDescent="0.15"/>
    <row r="7904" customFormat="1" x14ac:dyDescent="0.15"/>
    <row r="7905" customFormat="1" x14ac:dyDescent="0.15"/>
    <row r="7906" customFormat="1" x14ac:dyDescent="0.15"/>
    <row r="7907" customFormat="1" x14ac:dyDescent="0.15"/>
    <row r="7908" customFormat="1" x14ac:dyDescent="0.15"/>
    <row r="7909" customFormat="1" x14ac:dyDescent="0.15"/>
    <row r="7910" customFormat="1" x14ac:dyDescent="0.15"/>
    <row r="7911" customFormat="1" x14ac:dyDescent="0.15"/>
    <row r="7912" customFormat="1" x14ac:dyDescent="0.15"/>
    <row r="7913" customFormat="1" x14ac:dyDescent="0.15"/>
    <row r="7914" customFormat="1" x14ac:dyDescent="0.15"/>
    <row r="7915" customFormat="1" x14ac:dyDescent="0.15"/>
    <row r="7916" customFormat="1" x14ac:dyDescent="0.15"/>
    <row r="7917" customFormat="1" x14ac:dyDescent="0.15"/>
    <row r="7918" customFormat="1" x14ac:dyDescent="0.15"/>
    <row r="7919" customFormat="1" x14ac:dyDescent="0.15"/>
    <row r="7920" customFormat="1" x14ac:dyDescent="0.15"/>
    <row r="7921" customFormat="1" x14ac:dyDescent="0.15"/>
    <row r="7922" customFormat="1" x14ac:dyDescent="0.15"/>
    <row r="7923" customFormat="1" x14ac:dyDescent="0.15"/>
    <row r="7924" customFormat="1" x14ac:dyDescent="0.15"/>
    <row r="7925" customFormat="1" x14ac:dyDescent="0.15"/>
    <row r="7926" customFormat="1" x14ac:dyDescent="0.15"/>
    <row r="7927" customFormat="1" x14ac:dyDescent="0.15"/>
    <row r="7928" customFormat="1" x14ac:dyDescent="0.15"/>
    <row r="7929" customFormat="1" x14ac:dyDescent="0.15"/>
    <row r="7930" customFormat="1" x14ac:dyDescent="0.15"/>
    <row r="7931" customFormat="1" x14ac:dyDescent="0.15"/>
    <row r="7932" customFormat="1" x14ac:dyDescent="0.15"/>
    <row r="7933" customFormat="1" x14ac:dyDescent="0.15"/>
    <row r="7934" customFormat="1" x14ac:dyDescent="0.15"/>
    <row r="7935" customFormat="1" x14ac:dyDescent="0.15"/>
    <row r="7936" customFormat="1" x14ac:dyDescent="0.15"/>
    <row r="7937" customFormat="1" x14ac:dyDescent="0.15"/>
    <row r="7938" customFormat="1" x14ac:dyDescent="0.15"/>
    <row r="7939" customFormat="1" x14ac:dyDescent="0.15"/>
    <row r="7940" customFormat="1" x14ac:dyDescent="0.15"/>
    <row r="7941" customFormat="1" x14ac:dyDescent="0.15"/>
    <row r="7942" customFormat="1" x14ac:dyDescent="0.15"/>
    <row r="7943" customFormat="1" x14ac:dyDescent="0.15"/>
    <row r="7944" customFormat="1" x14ac:dyDescent="0.15"/>
    <row r="7945" customFormat="1" x14ac:dyDescent="0.15"/>
    <row r="7946" customFormat="1" x14ac:dyDescent="0.15"/>
    <row r="7947" customFormat="1" x14ac:dyDescent="0.15"/>
    <row r="7948" customFormat="1" x14ac:dyDescent="0.15"/>
    <row r="7949" customFormat="1" x14ac:dyDescent="0.15"/>
    <row r="7950" customFormat="1" x14ac:dyDescent="0.15"/>
    <row r="7951" customFormat="1" x14ac:dyDescent="0.15"/>
    <row r="7952" customFormat="1" x14ac:dyDescent="0.15"/>
    <row r="7953" customFormat="1" x14ac:dyDescent="0.15"/>
    <row r="7954" customFormat="1" x14ac:dyDescent="0.15"/>
    <row r="7955" customFormat="1" x14ac:dyDescent="0.15"/>
    <row r="7956" customFormat="1" x14ac:dyDescent="0.15"/>
    <row r="7957" customFormat="1" x14ac:dyDescent="0.15"/>
    <row r="7958" customFormat="1" x14ac:dyDescent="0.15"/>
    <row r="7959" customFormat="1" x14ac:dyDescent="0.15"/>
    <row r="7960" customFormat="1" x14ac:dyDescent="0.15"/>
    <row r="7961" customFormat="1" x14ac:dyDescent="0.15"/>
    <row r="7962" customFormat="1" x14ac:dyDescent="0.15"/>
    <row r="7963" customFormat="1" x14ac:dyDescent="0.15"/>
    <row r="7964" customFormat="1" x14ac:dyDescent="0.15"/>
    <row r="7965" customFormat="1" x14ac:dyDescent="0.15"/>
    <row r="7966" customFormat="1" x14ac:dyDescent="0.15"/>
    <row r="7967" customFormat="1" x14ac:dyDescent="0.15"/>
    <row r="7968" customFormat="1" x14ac:dyDescent="0.15"/>
    <row r="7969" customFormat="1" x14ac:dyDescent="0.15"/>
    <row r="7970" customFormat="1" x14ac:dyDescent="0.15"/>
    <row r="7971" customFormat="1" x14ac:dyDescent="0.15"/>
    <row r="7972" customFormat="1" x14ac:dyDescent="0.15"/>
    <row r="7973" customFormat="1" x14ac:dyDescent="0.15"/>
    <row r="7974" customFormat="1" x14ac:dyDescent="0.15"/>
    <row r="7975" customFormat="1" x14ac:dyDescent="0.15"/>
    <row r="7976" customFormat="1" x14ac:dyDescent="0.15"/>
    <row r="7977" customFormat="1" x14ac:dyDescent="0.15"/>
    <row r="7978" customFormat="1" x14ac:dyDescent="0.15"/>
    <row r="7979" customFormat="1" x14ac:dyDescent="0.15"/>
    <row r="7980" customFormat="1" x14ac:dyDescent="0.15"/>
    <row r="7981" customFormat="1" x14ac:dyDescent="0.15"/>
    <row r="7982" customFormat="1" x14ac:dyDescent="0.15"/>
    <row r="7983" customFormat="1" x14ac:dyDescent="0.15"/>
    <row r="7984" customFormat="1" x14ac:dyDescent="0.15"/>
    <row r="7985" customFormat="1" x14ac:dyDescent="0.15"/>
    <row r="7986" customFormat="1" x14ac:dyDescent="0.15"/>
    <row r="7987" customFormat="1" x14ac:dyDescent="0.15"/>
    <row r="7988" customFormat="1" x14ac:dyDescent="0.15"/>
    <row r="7989" customFormat="1" x14ac:dyDescent="0.15"/>
    <row r="7990" customFormat="1" x14ac:dyDescent="0.15"/>
    <row r="7991" customFormat="1" x14ac:dyDescent="0.15"/>
    <row r="7992" customFormat="1" x14ac:dyDescent="0.15"/>
    <row r="7993" customFormat="1" x14ac:dyDescent="0.15"/>
    <row r="7994" customFormat="1" x14ac:dyDescent="0.15"/>
    <row r="7995" customFormat="1" x14ac:dyDescent="0.15"/>
    <row r="7996" customFormat="1" x14ac:dyDescent="0.15"/>
    <row r="7997" customFormat="1" x14ac:dyDescent="0.15"/>
    <row r="7998" customFormat="1" x14ac:dyDescent="0.15"/>
    <row r="7999" customFormat="1" x14ac:dyDescent="0.15"/>
    <row r="8000" customFormat="1" x14ac:dyDescent="0.15"/>
    <row r="8001" customFormat="1" x14ac:dyDescent="0.15"/>
    <row r="8002" customFormat="1" x14ac:dyDescent="0.15"/>
    <row r="8003" customFormat="1" x14ac:dyDescent="0.15"/>
    <row r="8004" customFormat="1" x14ac:dyDescent="0.15"/>
    <row r="8005" customFormat="1" x14ac:dyDescent="0.15"/>
    <row r="8006" customFormat="1" x14ac:dyDescent="0.15"/>
    <row r="8007" customFormat="1" x14ac:dyDescent="0.15"/>
    <row r="8008" customFormat="1" x14ac:dyDescent="0.15"/>
    <row r="8009" customFormat="1" x14ac:dyDescent="0.15"/>
    <row r="8010" customFormat="1" x14ac:dyDescent="0.15"/>
    <row r="8011" customFormat="1" x14ac:dyDescent="0.15"/>
    <row r="8012" customFormat="1" x14ac:dyDescent="0.15"/>
    <row r="8013" customFormat="1" x14ac:dyDescent="0.15"/>
    <row r="8014" customFormat="1" x14ac:dyDescent="0.15"/>
    <row r="8015" customFormat="1" x14ac:dyDescent="0.15"/>
    <row r="8016" customFormat="1" x14ac:dyDescent="0.15"/>
    <row r="8017" customFormat="1" x14ac:dyDescent="0.15"/>
    <row r="8018" customFormat="1" x14ac:dyDescent="0.15"/>
    <row r="8019" customFormat="1" x14ac:dyDescent="0.15"/>
    <row r="8020" customFormat="1" x14ac:dyDescent="0.15"/>
    <row r="8021" customFormat="1" x14ac:dyDescent="0.15"/>
    <row r="8022" customFormat="1" x14ac:dyDescent="0.15"/>
    <row r="8023" customFormat="1" x14ac:dyDescent="0.15"/>
    <row r="8024" customFormat="1" x14ac:dyDescent="0.15"/>
    <row r="8025" customFormat="1" x14ac:dyDescent="0.15"/>
    <row r="8026" customFormat="1" x14ac:dyDescent="0.15"/>
    <row r="8027" customFormat="1" x14ac:dyDescent="0.15"/>
    <row r="8028" customFormat="1" x14ac:dyDescent="0.15"/>
    <row r="8029" customFormat="1" x14ac:dyDescent="0.15"/>
    <row r="8030" customFormat="1" x14ac:dyDescent="0.15"/>
    <row r="8031" customFormat="1" x14ac:dyDescent="0.15"/>
    <row r="8032" customFormat="1" x14ac:dyDescent="0.15"/>
    <row r="8033" customFormat="1" x14ac:dyDescent="0.15"/>
    <row r="8034" customFormat="1" x14ac:dyDescent="0.15"/>
    <row r="8035" customFormat="1" x14ac:dyDescent="0.15"/>
    <row r="8036" customFormat="1" x14ac:dyDescent="0.15"/>
    <row r="8037" customFormat="1" x14ac:dyDescent="0.15"/>
    <row r="8038" customFormat="1" x14ac:dyDescent="0.15"/>
    <row r="8039" customFormat="1" x14ac:dyDescent="0.15"/>
    <row r="8040" customFormat="1" x14ac:dyDescent="0.15"/>
    <row r="8041" customFormat="1" x14ac:dyDescent="0.15"/>
    <row r="8042" customFormat="1" x14ac:dyDescent="0.15"/>
    <row r="8043" customFormat="1" x14ac:dyDescent="0.15"/>
    <row r="8044" customFormat="1" x14ac:dyDescent="0.15"/>
    <row r="8045" customFormat="1" x14ac:dyDescent="0.15"/>
    <row r="8046" customFormat="1" x14ac:dyDescent="0.15"/>
    <row r="8047" customFormat="1" x14ac:dyDescent="0.15"/>
    <row r="8048" customFormat="1" x14ac:dyDescent="0.15"/>
    <row r="8049" customFormat="1" x14ac:dyDescent="0.15"/>
    <row r="8050" customFormat="1" x14ac:dyDescent="0.15"/>
    <row r="8051" customFormat="1" x14ac:dyDescent="0.15"/>
    <row r="8052" customFormat="1" x14ac:dyDescent="0.15"/>
    <row r="8053" customFormat="1" x14ac:dyDescent="0.15"/>
    <row r="8054" customFormat="1" x14ac:dyDescent="0.15"/>
    <row r="8055" customFormat="1" x14ac:dyDescent="0.15"/>
    <row r="8056" customFormat="1" x14ac:dyDescent="0.15"/>
    <row r="8057" customFormat="1" x14ac:dyDescent="0.15"/>
    <row r="8058" customFormat="1" x14ac:dyDescent="0.15"/>
    <row r="8059" customFormat="1" x14ac:dyDescent="0.15"/>
    <row r="8060" customFormat="1" x14ac:dyDescent="0.15"/>
    <row r="8061" customFormat="1" x14ac:dyDescent="0.15"/>
    <row r="8062" customFormat="1" x14ac:dyDescent="0.15"/>
    <row r="8063" customFormat="1" x14ac:dyDescent="0.15"/>
    <row r="8064" customFormat="1" x14ac:dyDescent="0.15"/>
    <row r="8065" customFormat="1" x14ac:dyDescent="0.15"/>
    <row r="8066" customFormat="1" x14ac:dyDescent="0.15"/>
    <row r="8067" customFormat="1" x14ac:dyDescent="0.15"/>
    <row r="8068" customFormat="1" x14ac:dyDescent="0.15"/>
    <row r="8069" customFormat="1" x14ac:dyDescent="0.15"/>
    <row r="8070" customFormat="1" x14ac:dyDescent="0.15"/>
    <row r="8071" customFormat="1" x14ac:dyDescent="0.15"/>
    <row r="8072" customFormat="1" x14ac:dyDescent="0.15"/>
    <row r="8073" customFormat="1" x14ac:dyDescent="0.15"/>
    <row r="8074" customFormat="1" x14ac:dyDescent="0.15"/>
    <row r="8075" customFormat="1" x14ac:dyDescent="0.15"/>
    <row r="8076" customFormat="1" x14ac:dyDescent="0.15"/>
    <row r="8077" customFormat="1" x14ac:dyDescent="0.15"/>
    <row r="8078" customFormat="1" x14ac:dyDescent="0.15"/>
    <row r="8079" customFormat="1" x14ac:dyDescent="0.15"/>
    <row r="8080" customFormat="1" x14ac:dyDescent="0.15"/>
    <row r="8081" customFormat="1" x14ac:dyDescent="0.15"/>
    <row r="8082" customFormat="1" x14ac:dyDescent="0.15"/>
    <row r="8083" customFormat="1" x14ac:dyDescent="0.15"/>
    <row r="8084" customFormat="1" x14ac:dyDescent="0.15"/>
    <row r="8085" customFormat="1" x14ac:dyDescent="0.15"/>
    <row r="8086" customFormat="1" x14ac:dyDescent="0.15"/>
    <row r="8087" customFormat="1" x14ac:dyDescent="0.15"/>
    <row r="8088" customFormat="1" x14ac:dyDescent="0.15"/>
    <row r="8089" customFormat="1" x14ac:dyDescent="0.15"/>
    <row r="8090" customFormat="1" x14ac:dyDescent="0.15"/>
    <row r="8091" customFormat="1" x14ac:dyDescent="0.15"/>
    <row r="8092" customFormat="1" x14ac:dyDescent="0.15"/>
    <row r="8093" customFormat="1" x14ac:dyDescent="0.15"/>
    <row r="8094" customFormat="1" x14ac:dyDescent="0.15"/>
    <row r="8095" customFormat="1" x14ac:dyDescent="0.15"/>
    <row r="8096" customFormat="1" x14ac:dyDescent="0.15"/>
    <row r="8097" customFormat="1" x14ac:dyDescent="0.15"/>
    <row r="8098" customFormat="1" x14ac:dyDescent="0.15"/>
    <row r="8099" customFormat="1" x14ac:dyDescent="0.15"/>
    <row r="8100" customFormat="1" x14ac:dyDescent="0.15"/>
    <row r="8101" customFormat="1" x14ac:dyDescent="0.15"/>
    <row r="8102" customFormat="1" x14ac:dyDescent="0.15"/>
    <row r="8103" customFormat="1" x14ac:dyDescent="0.15"/>
    <row r="8104" customFormat="1" x14ac:dyDescent="0.15"/>
    <row r="8105" customFormat="1" x14ac:dyDescent="0.15"/>
    <row r="8106" customFormat="1" x14ac:dyDescent="0.15"/>
    <row r="8107" customFormat="1" x14ac:dyDescent="0.15"/>
    <row r="8108" customFormat="1" x14ac:dyDescent="0.15"/>
    <row r="8109" customFormat="1" x14ac:dyDescent="0.15"/>
    <row r="8110" customFormat="1" x14ac:dyDescent="0.15"/>
    <row r="8111" customFormat="1" x14ac:dyDescent="0.15"/>
    <row r="8112" customFormat="1" x14ac:dyDescent="0.15"/>
    <row r="8113" customFormat="1" x14ac:dyDescent="0.15"/>
    <row r="8114" customFormat="1" x14ac:dyDescent="0.15"/>
    <row r="8115" customFormat="1" x14ac:dyDescent="0.15"/>
    <row r="8116" customFormat="1" x14ac:dyDescent="0.15"/>
    <row r="8117" customFormat="1" x14ac:dyDescent="0.15"/>
    <row r="8118" customFormat="1" x14ac:dyDescent="0.15"/>
    <row r="8119" customFormat="1" x14ac:dyDescent="0.15"/>
    <row r="8120" customFormat="1" x14ac:dyDescent="0.15"/>
    <row r="8121" customFormat="1" x14ac:dyDescent="0.15"/>
    <row r="8122" customFormat="1" x14ac:dyDescent="0.15"/>
    <row r="8123" customFormat="1" x14ac:dyDescent="0.15"/>
    <row r="8124" customFormat="1" x14ac:dyDescent="0.15"/>
    <row r="8125" customFormat="1" x14ac:dyDescent="0.15"/>
    <row r="8126" customFormat="1" x14ac:dyDescent="0.15"/>
    <row r="8127" customFormat="1" x14ac:dyDescent="0.15"/>
    <row r="8128" customFormat="1" x14ac:dyDescent="0.15"/>
    <row r="8129" customFormat="1" x14ac:dyDescent="0.15"/>
    <row r="8130" customFormat="1" x14ac:dyDescent="0.15"/>
    <row r="8131" customFormat="1" x14ac:dyDescent="0.15"/>
    <row r="8132" customFormat="1" x14ac:dyDescent="0.15"/>
    <row r="8133" customFormat="1" x14ac:dyDescent="0.15"/>
    <row r="8134" customFormat="1" x14ac:dyDescent="0.15"/>
    <row r="8135" customFormat="1" x14ac:dyDescent="0.15"/>
    <row r="8136" customFormat="1" x14ac:dyDescent="0.15"/>
    <row r="8137" customFormat="1" x14ac:dyDescent="0.15"/>
    <row r="8138" customFormat="1" x14ac:dyDescent="0.15"/>
    <row r="8139" customFormat="1" x14ac:dyDescent="0.15"/>
    <row r="8140" customFormat="1" x14ac:dyDescent="0.15"/>
    <row r="8141" customFormat="1" x14ac:dyDescent="0.15"/>
    <row r="8142" customFormat="1" x14ac:dyDescent="0.15"/>
    <row r="8143" customFormat="1" x14ac:dyDescent="0.15"/>
    <row r="8144" customFormat="1" x14ac:dyDescent="0.15"/>
    <row r="8145" customFormat="1" x14ac:dyDescent="0.15"/>
    <row r="8146" customFormat="1" x14ac:dyDescent="0.15"/>
    <row r="8147" customFormat="1" x14ac:dyDescent="0.15"/>
    <row r="8148" customFormat="1" x14ac:dyDescent="0.15"/>
    <row r="8149" customFormat="1" x14ac:dyDescent="0.15"/>
    <row r="8150" customFormat="1" x14ac:dyDescent="0.15"/>
    <row r="8151" customFormat="1" x14ac:dyDescent="0.15"/>
    <row r="8152" customFormat="1" x14ac:dyDescent="0.15"/>
    <row r="8153" customFormat="1" x14ac:dyDescent="0.15"/>
    <row r="8154" customFormat="1" x14ac:dyDescent="0.15"/>
    <row r="8155" customFormat="1" x14ac:dyDescent="0.15"/>
    <row r="8156" customFormat="1" x14ac:dyDescent="0.15"/>
    <row r="8157" customFormat="1" x14ac:dyDescent="0.15"/>
    <row r="8158" customFormat="1" x14ac:dyDescent="0.15"/>
    <row r="8159" customFormat="1" x14ac:dyDescent="0.15"/>
    <row r="8160" customFormat="1" x14ac:dyDescent="0.15"/>
    <row r="8161" customFormat="1" x14ac:dyDescent="0.15"/>
    <row r="8162" customFormat="1" x14ac:dyDescent="0.15"/>
    <row r="8163" customFormat="1" x14ac:dyDescent="0.15"/>
    <row r="8164" customFormat="1" x14ac:dyDescent="0.15"/>
    <row r="8165" customFormat="1" x14ac:dyDescent="0.15"/>
    <row r="8166" customFormat="1" x14ac:dyDescent="0.15"/>
    <row r="8167" customFormat="1" x14ac:dyDescent="0.15"/>
    <row r="8168" customFormat="1" x14ac:dyDescent="0.15"/>
    <row r="8169" customFormat="1" x14ac:dyDescent="0.15"/>
    <row r="8170" customFormat="1" x14ac:dyDescent="0.15"/>
    <row r="8171" customFormat="1" x14ac:dyDescent="0.15"/>
    <row r="8172" customFormat="1" x14ac:dyDescent="0.15"/>
    <row r="8173" customFormat="1" x14ac:dyDescent="0.15"/>
    <row r="8174" customFormat="1" x14ac:dyDescent="0.15"/>
    <row r="8175" customFormat="1" x14ac:dyDescent="0.15"/>
    <row r="8176" customFormat="1" x14ac:dyDescent="0.15"/>
    <row r="8177" customFormat="1" x14ac:dyDescent="0.15"/>
    <row r="8178" customFormat="1" x14ac:dyDescent="0.15"/>
    <row r="8179" customFormat="1" x14ac:dyDescent="0.15"/>
    <row r="8180" customFormat="1" x14ac:dyDescent="0.15"/>
    <row r="8181" customFormat="1" x14ac:dyDescent="0.15"/>
    <row r="8182" customFormat="1" x14ac:dyDescent="0.15"/>
    <row r="8183" customFormat="1" x14ac:dyDescent="0.15"/>
    <row r="8184" customFormat="1" x14ac:dyDescent="0.15"/>
    <row r="8185" customFormat="1" x14ac:dyDescent="0.15"/>
    <row r="8186" customFormat="1" x14ac:dyDescent="0.15"/>
    <row r="8187" customFormat="1" x14ac:dyDescent="0.15"/>
    <row r="8188" customFormat="1" x14ac:dyDescent="0.15"/>
    <row r="8189" customFormat="1" x14ac:dyDescent="0.15"/>
    <row r="8190" customFormat="1" x14ac:dyDescent="0.15"/>
    <row r="8191" customFormat="1" x14ac:dyDescent="0.15"/>
    <row r="8192" customFormat="1" x14ac:dyDescent="0.15"/>
    <row r="8193" customFormat="1" x14ac:dyDescent="0.15"/>
    <row r="8194" customFormat="1" x14ac:dyDescent="0.15"/>
    <row r="8195" customFormat="1" x14ac:dyDescent="0.15"/>
    <row r="8196" customFormat="1" x14ac:dyDescent="0.15"/>
    <row r="8197" customFormat="1" x14ac:dyDescent="0.15"/>
    <row r="8198" customFormat="1" x14ac:dyDescent="0.15"/>
    <row r="8199" customFormat="1" x14ac:dyDescent="0.15"/>
    <row r="8200" customFormat="1" x14ac:dyDescent="0.15"/>
    <row r="8201" customFormat="1" x14ac:dyDescent="0.15"/>
    <row r="8202" customFormat="1" x14ac:dyDescent="0.15"/>
    <row r="8203" customFormat="1" x14ac:dyDescent="0.15"/>
    <row r="8204" customFormat="1" x14ac:dyDescent="0.15"/>
    <row r="8205" customFormat="1" x14ac:dyDescent="0.15"/>
    <row r="8206" customFormat="1" x14ac:dyDescent="0.15"/>
    <row r="8207" customFormat="1" x14ac:dyDescent="0.15"/>
    <row r="8208" customFormat="1" x14ac:dyDescent="0.15"/>
    <row r="8209" customFormat="1" x14ac:dyDescent="0.15"/>
    <row r="8210" customFormat="1" x14ac:dyDescent="0.15"/>
    <row r="8211" customFormat="1" x14ac:dyDescent="0.15"/>
    <row r="8212" customFormat="1" x14ac:dyDescent="0.15"/>
    <row r="8213" customFormat="1" x14ac:dyDescent="0.15"/>
    <row r="8214" customFormat="1" x14ac:dyDescent="0.15"/>
    <row r="8215" customFormat="1" x14ac:dyDescent="0.15"/>
    <row r="8216" customFormat="1" x14ac:dyDescent="0.15"/>
    <row r="8217" customFormat="1" x14ac:dyDescent="0.15"/>
    <row r="8218" customFormat="1" x14ac:dyDescent="0.15"/>
    <row r="8219" customFormat="1" x14ac:dyDescent="0.15"/>
    <row r="8220" customFormat="1" x14ac:dyDescent="0.15"/>
    <row r="8221" customFormat="1" x14ac:dyDescent="0.15"/>
    <row r="8222" customFormat="1" x14ac:dyDescent="0.15"/>
    <row r="8223" customFormat="1" x14ac:dyDescent="0.15"/>
    <row r="8224" customFormat="1" x14ac:dyDescent="0.15"/>
    <row r="8225" customFormat="1" x14ac:dyDescent="0.15"/>
    <row r="8226" customFormat="1" x14ac:dyDescent="0.15"/>
    <row r="8227" customFormat="1" x14ac:dyDescent="0.15"/>
    <row r="8228" customFormat="1" x14ac:dyDescent="0.15"/>
    <row r="8229" customFormat="1" x14ac:dyDescent="0.15"/>
    <row r="8230" customFormat="1" x14ac:dyDescent="0.15"/>
    <row r="8231" customFormat="1" x14ac:dyDescent="0.15"/>
    <row r="8232" customFormat="1" x14ac:dyDescent="0.15"/>
    <row r="8233" customFormat="1" x14ac:dyDescent="0.15"/>
    <row r="8234" customFormat="1" x14ac:dyDescent="0.15"/>
    <row r="8235" customFormat="1" x14ac:dyDescent="0.15"/>
    <row r="8236" customFormat="1" x14ac:dyDescent="0.15"/>
    <row r="8237" customFormat="1" x14ac:dyDescent="0.15"/>
    <row r="8238" customFormat="1" x14ac:dyDescent="0.15"/>
    <row r="8239" customFormat="1" x14ac:dyDescent="0.15"/>
    <row r="8240" customFormat="1" x14ac:dyDescent="0.15"/>
    <row r="8241" customFormat="1" x14ac:dyDescent="0.15"/>
    <row r="8242" customFormat="1" x14ac:dyDescent="0.15"/>
    <row r="8243" customFormat="1" x14ac:dyDescent="0.15"/>
    <row r="8244" customFormat="1" x14ac:dyDescent="0.15"/>
    <row r="8245" customFormat="1" x14ac:dyDescent="0.15"/>
    <row r="8246" customFormat="1" x14ac:dyDescent="0.15"/>
    <row r="8247" customFormat="1" x14ac:dyDescent="0.15"/>
    <row r="8248" customFormat="1" x14ac:dyDescent="0.15"/>
    <row r="8249" customFormat="1" x14ac:dyDescent="0.15"/>
    <row r="8250" customFormat="1" x14ac:dyDescent="0.15"/>
    <row r="8251" customFormat="1" x14ac:dyDescent="0.15"/>
    <row r="8252" customFormat="1" x14ac:dyDescent="0.15"/>
    <row r="8253" customFormat="1" x14ac:dyDescent="0.15"/>
    <row r="8254" customFormat="1" x14ac:dyDescent="0.15"/>
    <row r="8255" customFormat="1" x14ac:dyDescent="0.15"/>
    <row r="8256" customFormat="1" x14ac:dyDescent="0.15"/>
    <row r="8257" customFormat="1" x14ac:dyDescent="0.15"/>
    <row r="8258" customFormat="1" x14ac:dyDescent="0.15"/>
    <row r="8259" customFormat="1" x14ac:dyDescent="0.15"/>
    <row r="8260" customFormat="1" x14ac:dyDescent="0.15"/>
    <row r="8261" customFormat="1" x14ac:dyDescent="0.15"/>
    <row r="8262" customFormat="1" x14ac:dyDescent="0.15"/>
    <row r="8263" customFormat="1" x14ac:dyDescent="0.15"/>
    <row r="8264" customFormat="1" x14ac:dyDescent="0.15"/>
    <row r="8265" customFormat="1" x14ac:dyDescent="0.15"/>
    <row r="8266" customFormat="1" x14ac:dyDescent="0.15"/>
    <row r="8267" customFormat="1" x14ac:dyDescent="0.15"/>
    <row r="8268" customFormat="1" x14ac:dyDescent="0.15"/>
    <row r="8269" customFormat="1" x14ac:dyDescent="0.15"/>
    <row r="8270" customFormat="1" x14ac:dyDescent="0.15"/>
    <row r="8271" customFormat="1" x14ac:dyDescent="0.15"/>
    <row r="8272" customFormat="1" x14ac:dyDescent="0.15"/>
    <row r="8273" customFormat="1" x14ac:dyDescent="0.15"/>
    <row r="8274" customFormat="1" x14ac:dyDescent="0.15"/>
    <row r="8275" customFormat="1" x14ac:dyDescent="0.15"/>
    <row r="8276" customFormat="1" x14ac:dyDescent="0.15"/>
    <row r="8277" customFormat="1" x14ac:dyDescent="0.15"/>
    <row r="8278" customFormat="1" x14ac:dyDescent="0.15"/>
    <row r="8279" customFormat="1" x14ac:dyDescent="0.15"/>
    <row r="8280" customFormat="1" x14ac:dyDescent="0.15"/>
    <row r="8281" customFormat="1" x14ac:dyDescent="0.15"/>
    <row r="8282" customFormat="1" x14ac:dyDescent="0.15"/>
    <row r="8283" customFormat="1" x14ac:dyDescent="0.15"/>
    <row r="8284" customFormat="1" x14ac:dyDescent="0.15"/>
    <row r="8285" customFormat="1" x14ac:dyDescent="0.15"/>
    <row r="8286" customFormat="1" x14ac:dyDescent="0.15"/>
    <row r="8287" customFormat="1" x14ac:dyDescent="0.15"/>
    <row r="8288" customFormat="1" x14ac:dyDescent="0.15"/>
    <row r="8289" customFormat="1" x14ac:dyDescent="0.15"/>
    <row r="8290" customFormat="1" x14ac:dyDescent="0.15"/>
    <row r="8291" customFormat="1" x14ac:dyDescent="0.15"/>
    <row r="8292" customFormat="1" x14ac:dyDescent="0.15"/>
    <row r="8293" customFormat="1" x14ac:dyDescent="0.15"/>
    <row r="8294" customFormat="1" x14ac:dyDescent="0.15"/>
    <row r="8295" customFormat="1" x14ac:dyDescent="0.15"/>
    <row r="8296" customFormat="1" x14ac:dyDescent="0.15"/>
    <row r="8297" customFormat="1" x14ac:dyDescent="0.15"/>
    <row r="8298" customFormat="1" x14ac:dyDescent="0.15"/>
    <row r="8299" customFormat="1" x14ac:dyDescent="0.15"/>
    <row r="8300" customFormat="1" x14ac:dyDescent="0.15"/>
    <row r="8301" customFormat="1" x14ac:dyDescent="0.15"/>
    <row r="8302" customFormat="1" x14ac:dyDescent="0.15"/>
    <row r="8303" customFormat="1" x14ac:dyDescent="0.15"/>
    <row r="8304" customFormat="1" x14ac:dyDescent="0.15"/>
    <row r="8305" customFormat="1" x14ac:dyDescent="0.15"/>
    <row r="8306" customFormat="1" x14ac:dyDescent="0.15"/>
    <row r="8307" customFormat="1" x14ac:dyDescent="0.15"/>
    <row r="8308" customFormat="1" x14ac:dyDescent="0.15"/>
    <row r="8309" customFormat="1" x14ac:dyDescent="0.15"/>
    <row r="8310" customFormat="1" x14ac:dyDescent="0.15"/>
    <row r="8311" customFormat="1" x14ac:dyDescent="0.15"/>
    <row r="8312" customFormat="1" x14ac:dyDescent="0.15"/>
    <row r="8313" customFormat="1" x14ac:dyDescent="0.15"/>
    <row r="8314" customFormat="1" x14ac:dyDescent="0.15"/>
    <row r="8315" customFormat="1" x14ac:dyDescent="0.15"/>
    <row r="8316" customFormat="1" x14ac:dyDescent="0.15"/>
    <row r="8317" customFormat="1" x14ac:dyDescent="0.15"/>
    <row r="8318" customFormat="1" x14ac:dyDescent="0.15"/>
    <row r="8319" customFormat="1" x14ac:dyDescent="0.15"/>
    <row r="8320" customFormat="1" x14ac:dyDescent="0.15"/>
    <row r="8321" customFormat="1" x14ac:dyDescent="0.15"/>
    <row r="8322" customFormat="1" x14ac:dyDescent="0.15"/>
    <row r="8323" customFormat="1" x14ac:dyDescent="0.15"/>
    <row r="8324" customFormat="1" x14ac:dyDescent="0.15"/>
    <row r="8325" customFormat="1" x14ac:dyDescent="0.15"/>
    <row r="8326" customFormat="1" x14ac:dyDescent="0.15"/>
    <row r="8327" customFormat="1" x14ac:dyDescent="0.15"/>
    <row r="8328" customFormat="1" x14ac:dyDescent="0.15"/>
    <row r="8329" customFormat="1" x14ac:dyDescent="0.15"/>
    <row r="8330" customFormat="1" x14ac:dyDescent="0.15"/>
    <row r="8331" customFormat="1" x14ac:dyDescent="0.15"/>
    <row r="8332" customFormat="1" x14ac:dyDescent="0.15"/>
    <row r="8333" customFormat="1" x14ac:dyDescent="0.15"/>
    <row r="8334" customFormat="1" x14ac:dyDescent="0.15"/>
    <row r="8335" customFormat="1" x14ac:dyDescent="0.15"/>
    <row r="8336" customFormat="1" x14ac:dyDescent="0.15"/>
    <row r="8337" customFormat="1" x14ac:dyDescent="0.15"/>
    <row r="8338" customFormat="1" x14ac:dyDescent="0.15"/>
    <row r="8339" customFormat="1" x14ac:dyDescent="0.15"/>
    <row r="8340" customFormat="1" x14ac:dyDescent="0.15"/>
    <row r="8341" customFormat="1" x14ac:dyDescent="0.15"/>
    <row r="8342" customFormat="1" x14ac:dyDescent="0.15"/>
    <row r="8343" customFormat="1" x14ac:dyDescent="0.15"/>
    <row r="8344" customFormat="1" x14ac:dyDescent="0.15"/>
    <row r="8345" customFormat="1" x14ac:dyDescent="0.15"/>
    <row r="8346" customFormat="1" x14ac:dyDescent="0.15"/>
    <row r="8347" customFormat="1" x14ac:dyDescent="0.15"/>
    <row r="8348" customFormat="1" x14ac:dyDescent="0.15"/>
    <row r="8349" customFormat="1" x14ac:dyDescent="0.15"/>
    <row r="8350" customFormat="1" x14ac:dyDescent="0.15"/>
    <row r="8351" customFormat="1" x14ac:dyDescent="0.15"/>
    <row r="8352" customFormat="1" x14ac:dyDescent="0.15"/>
    <row r="8353" customFormat="1" x14ac:dyDescent="0.15"/>
    <row r="8354" customFormat="1" x14ac:dyDescent="0.15"/>
    <row r="8355" customFormat="1" x14ac:dyDescent="0.15"/>
    <row r="8356" customFormat="1" x14ac:dyDescent="0.15"/>
    <row r="8357" customFormat="1" x14ac:dyDescent="0.15"/>
    <row r="8358" customFormat="1" x14ac:dyDescent="0.15"/>
    <row r="8359" customFormat="1" x14ac:dyDescent="0.15"/>
    <row r="8360" customFormat="1" x14ac:dyDescent="0.15"/>
    <row r="8361" customFormat="1" x14ac:dyDescent="0.15"/>
    <row r="8362" customFormat="1" x14ac:dyDescent="0.15"/>
    <row r="8363" customFormat="1" x14ac:dyDescent="0.15"/>
    <row r="8364" customFormat="1" x14ac:dyDescent="0.15"/>
    <row r="8365" customFormat="1" x14ac:dyDescent="0.15"/>
    <row r="8366" customFormat="1" x14ac:dyDescent="0.15"/>
    <row r="8367" customFormat="1" x14ac:dyDescent="0.15"/>
    <row r="8368" customFormat="1" x14ac:dyDescent="0.15"/>
    <row r="8369" customFormat="1" x14ac:dyDescent="0.15"/>
    <row r="8370" customFormat="1" x14ac:dyDescent="0.15"/>
    <row r="8371" customFormat="1" x14ac:dyDescent="0.15"/>
    <row r="8372" customFormat="1" x14ac:dyDescent="0.15"/>
    <row r="8373" customFormat="1" x14ac:dyDescent="0.15"/>
    <row r="8374" customFormat="1" x14ac:dyDescent="0.15"/>
    <row r="8375" customFormat="1" x14ac:dyDescent="0.15"/>
    <row r="8376" customFormat="1" x14ac:dyDescent="0.15"/>
    <row r="8377" customFormat="1" x14ac:dyDescent="0.15"/>
    <row r="8378" customFormat="1" x14ac:dyDescent="0.15"/>
    <row r="8379" customFormat="1" x14ac:dyDescent="0.15"/>
    <row r="8380" customFormat="1" x14ac:dyDescent="0.15"/>
    <row r="8381" customFormat="1" x14ac:dyDescent="0.15"/>
    <row r="8382" customFormat="1" x14ac:dyDescent="0.15"/>
    <row r="8383" customFormat="1" x14ac:dyDescent="0.15"/>
    <row r="8384" customFormat="1" x14ac:dyDescent="0.15"/>
    <row r="8385" customFormat="1" x14ac:dyDescent="0.15"/>
    <row r="8386" customFormat="1" x14ac:dyDescent="0.15"/>
    <row r="8387" customFormat="1" x14ac:dyDescent="0.15"/>
    <row r="8388" customFormat="1" x14ac:dyDescent="0.15"/>
    <row r="8389" customFormat="1" x14ac:dyDescent="0.15"/>
    <row r="8390" customFormat="1" x14ac:dyDescent="0.15"/>
    <row r="8391" customFormat="1" x14ac:dyDescent="0.15"/>
    <row r="8392" customFormat="1" x14ac:dyDescent="0.15"/>
    <row r="8393" customFormat="1" x14ac:dyDescent="0.15"/>
    <row r="8394" customFormat="1" x14ac:dyDescent="0.15"/>
    <row r="8395" customFormat="1" x14ac:dyDescent="0.15"/>
    <row r="8396" customFormat="1" x14ac:dyDescent="0.15"/>
    <row r="8397" customFormat="1" x14ac:dyDescent="0.15"/>
    <row r="8398" customFormat="1" x14ac:dyDescent="0.15"/>
    <row r="8399" customFormat="1" x14ac:dyDescent="0.15"/>
    <row r="8400" customFormat="1" x14ac:dyDescent="0.15"/>
    <row r="8401" customFormat="1" x14ac:dyDescent="0.15"/>
    <row r="8402" customFormat="1" x14ac:dyDescent="0.15"/>
    <row r="8403" customFormat="1" x14ac:dyDescent="0.15"/>
    <row r="8404" customFormat="1" x14ac:dyDescent="0.15"/>
    <row r="8405" customFormat="1" x14ac:dyDescent="0.15"/>
    <row r="8406" customFormat="1" x14ac:dyDescent="0.15"/>
    <row r="8407" customFormat="1" x14ac:dyDescent="0.15"/>
    <row r="8408" customFormat="1" x14ac:dyDescent="0.15"/>
    <row r="8409" customFormat="1" x14ac:dyDescent="0.15"/>
    <row r="8410" customFormat="1" x14ac:dyDescent="0.15"/>
    <row r="8411" customFormat="1" x14ac:dyDescent="0.15"/>
    <row r="8412" customFormat="1" x14ac:dyDescent="0.15"/>
    <row r="8413" customFormat="1" x14ac:dyDescent="0.15"/>
    <row r="8414" customFormat="1" x14ac:dyDescent="0.15"/>
    <row r="8415" customFormat="1" x14ac:dyDescent="0.15"/>
    <row r="8416" customFormat="1" x14ac:dyDescent="0.15"/>
    <row r="8417" customFormat="1" x14ac:dyDescent="0.15"/>
    <row r="8418" customFormat="1" x14ac:dyDescent="0.15"/>
    <row r="8419" customFormat="1" x14ac:dyDescent="0.15"/>
    <row r="8420" customFormat="1" x14ac:dyDescent="0.15"/>
    <row r="8421" customFormat="1" x14ac:dyDescent="0.15"/>
    <row r="8422" customFormat="1" x14ac:dyDescent="0.15"/>
    <row r="8423" customFormat="1" x14ac:dyDescent="0.15"/>
    <row r="8424" customFormat="1" x14ac:dyDescent="0.15"/>
    <row r="8425" customFormat="1" x14ac:dyDescent="0.15"/>
    <row r="8426" customFormat="1" x14ac:dyDescent="0.15"/>
    <row r="8427" customFormat="1" x14ac:dyDescent="0.15"/>
    <row r="8428" customFormat="1" x14ac:dyDescent="0.15"/>
    <row r="8429" customFormat="1" x14ac:dyDescent="0.15"/>
    <row r="8430" customFormat="1" x14ac:dyDescent="0.15"/>
    <row r="8431" customFormat="1" x14ac:dyDescent="0.15"/>
    <row r="8432" customFormat="1" x14ac:dyDescent="0.15"/>
    <row r="8433" customFormat="1" x14ac:dyDescent="0.15"/>
    <row r="8434" customFormat="1" x14ac:dyDescent="0.15"/>
    <row r="8435" customFormat="1" x14ac:dyDescent="0.15"/>
    <row r="8436" customFormat="1" x14ac:dyDescent="0.15"/>
    <row r="8437" customFormat="1" x14ac:dyDescent="0.15"/>
    <row r="8438" customFormat="1" x14ac:dyDescent="0.15"/>
    <row r="8439" customFormat="1" x14ac:dyDescent="0.15"/>
    <row r="8440" customFormat="1" x14ac:dyDescent="0.15"/>
    <row r="8441" customFormat="1" x14ac:dyDescent="0.15"/>
    <row r="8442" customFormat="1" x14ac:dyDescent="0.15"/>
    <row r="8443" customFormat="1" x14ac:dyDescent="0.15"/>
    <row r="8444" customFormat="1" x14ac:dyDescent="0.15"/>
    <row r="8445" customFormat="1" x14ac:dyDescent="0.15"/>
    <row r="8446" customFormat="1" x14ac:dyDescent="0.15"/>
    <row r="8447" customFormat="1" x14ac:dyDescent="0.15"/>
    <row r="8448" customFormat="1" x14ac:dyDescent="0.15"/>
    <row r="8449" customFormat="1" x14ac:dyDescent="0.15"/>
    <row r="8450" customFormat="1" x14ac:dyDescent="0.15"/>
    <row r="8451" customFormat="1" x14ac:dyDescent="0.15"/>
    <row r="8452" customFormat="1" x14ac:dyDescent="0.15"/>
    <row r="8453" customFormat="1" x14ac:dyDescent="0.15"/>
    <row r="8454" customFormat="1" x14ac:dyDescent="0.15"/>
    <row r="8455" customFormat="1" x14ac:dyDescent="0.15"/>
    <row r="8456" customFormat="1" x14ac:dyDescent="0.15"/>
    <row r="8457" customFormat="1" x14ac:dyDescent="0.15"/>
    <row r="8458" customFormat="1" x14ac:dyDescent="0.15"/>
    <row r="8459" customFormat="1" x14ac:dyDescent="0.15"/>
    <row r="8460" customFormat="1" x14ac:dyDescent="0.15"/>
    <row r="8461" customFormat="1" x14ac:dyDescent="0.15"/>
    <row r="8462" customFormat="1" x14ac:dyDescent="0.15"/>
    <row r="8463" customFormat="1" x14ac:dyDescent="0.15"/>
    <row r="8464" customFormat="1" x14ac:dyDescent="0.15"/>
    <row r="8465" customFormat="1" x14ac:dyDescent="0.15"/>
    <row r="8466" customFormat="1" x14ac:dyDescent="0.15"/>
    <row r="8467" customFormat="1" x14ac:dyDescent="0.15"/>
    <row r="8468" customFormat="1" x14ac:dyDescent="0.15"/>
    <row r="8469" customFormat="1" x14ac:dyDescent="0.15"/>
    <row r="8470" customFormat="1" x14ac:dyDescent="0.15"/>
    <row r="8471" customFormat="1" x14ac:dyDescent="0.15"/>
    <row r="8472" customFormat="1" x14ac:dyDescent="0.15"/>
    <row r="8473" customFormat="1" x14ac:dyDescent="0.15"/>
    <row r="8474" customFormat="1" x14ac:dyDescent="0.15"/>
    <row r="8475" customFormat="1" x14ac:dyDescent="0.15"/>
    <row r="8476" customFormat="1" x14ac:dyDescent="0.15"/>
    <row r="8477" customFormat="1" x14ac:dyDescent="0.15"/>
    <row r="8478" customFormat="1" x14ac:dyDescent="0.15"/>
    <row r="8479" customFormat="1" x14ac:dyDescent="0.15"/>
    <row r="8480" customFormat="1" x14ac:dyDescent="0.15"/>
    <row r="8481" customFormat="1" x14ac:dyDescent="0.15"/>
    <row r="8482" customFormat="1" x14ac:dyDescent="0.15"/>
    <row r="8483" customFormat="1" x14ac:dyDescent="0.15"/>
    <row r="8484" customFormat="1" x14ac:dyDescent="0.15"/>
    <row r="8485" customFormat="1" x14ac:dyDescent="0.15"/>
    <row r="8486" customFormat="1" x14ac:dyDescent="0.15"/>
    <row r="8487" customFormat="1" x14ac:dyDescent="0.15"/>
    <row r="8488" customFormat="1" x14ac:dyDescent="0.15"/>
    <row r="8489" customFormat="1" x14ac:dyDescent="0.15"/>
    <row r="8490" customFormat="1" x14ac:dyDescent="0.15"/>
    <row r="8491" customFormat="1" x14ac:dyDescent="0.15"/>
    <row r="8492" customFormat="1" x14ac:dyDescent="0.15"/>
    <row r="8493" customFormat="1" x14ac:dyDescent="0.15"/>
    <row r="8494" customFormat="1" x14ac:dyDescent="0.15"/>
    <row r="8495" customFormat="1" x14ac:dyDescent="0.15"/>
    <row r="8496" customFormat="1" x14ac:dyDescent="0.15"/>
    <row r="8497" customFormat="1" x14ac:dyDescent="0.15"/>
    <row r="8498" customFormat="1" x14ac:dyDescent="0.15"/>
    <row r="8499" customFormat="1" x14ac:dyDescent="0.15"/>
    <row r="8500" customFormat="1" x14ac:dyDescent="0.15"/>
    <row r="8501" customFormat="1" x14ac:dyDescent="0.15"/>
    <row r="8502" customFormat="1" x14ac:dyDescent="0.15"/>
    <row r="8503" customFormat="1" x14ac:dyDescent="0.15"/>
    <row r="8504" customFormat="1" x14ac:dyDescent="0.15"/>
    <row r="8505" customFormat="1" x14ac:dyDescent="0.15"/>
    <row r="8506" customFormat="1" x14ac:dyDescent="0.15"/>
    <row r="8507" customFormat="1" x14ac:dyDescent="0.15"/>
    <row r="8508" customFormat="1" x14ac:dyDescent="0.15"/>
    <row r="8509" customFormat="1" x14ac:dyDescent="0.15"/>
    <row r="8510" customFormat="1" x14ac:dyDescent="0.15"/>
    <row r="8511" customFormat="1" x14ac:dyDescent="0.15"/>
    <row r="8512" customFormat="1" x14ac:dyDescent="0.15"/>
    <row r="8513" customFormat="1" x14ac:dyDescent="0.15"/>
    <row r="8514" customFormat="1" x14ac:dyDescent="0.15"/>
    <row r="8515" customFormat="1" x14ac:dyDescent="0.15"/>
    <row r="8516" customFormat="1" x14ac:dyDescent="0.15"/>
    <row r="8517" customFormat="1" x14ac:dyDescent="0.15"/>
    <row r="8518" customFormat="1" x14ac:dyDescent="0.15"/>
    <row r="8519" customFormat="1" x14ac:dyDescent="0.15"/>
    <row r="8520" customFormat="1" x14ac:dyDescent="0.15"/>
    <row r="8521" customFormat="1" x14ac:dyDescent="0.15"/>
    <row r="8522" customFormat="1" x14ac:dyDescent="0.15"/>
    <row r="8523" customFormat="1" x14ac:dyDescent="0.15"/>
    <row r="8524" customFormat="1" x14ac:dyDescent="0.15"/>
    <row r="8525" customFormat="1" x14ac:dyDescent="0.15"/>
    <row r="8526" customFormat="1" x14ac:dyDescent="0.15"/>
    <row r="8527" customFormat="1" x14ac:dyDescent="0.15"/>
    <row r="8528" customFormat="1" x14ac:dyDescent="0.15"/>
    <row r="8529" customFormat="1" x14ac:dyDescent="0.15"/>
    <row r="8530" customFormat="1" x14ac:dyDescent="0.15"/>
    <row r="8531" customFormat="1" x14ac:dyDescent="0.15"/>
    <row r="8532" customFormat="1" x14ac:dyDescent="0.15"/>
    <row r="8533" customFormat="1" x14ac:dyDescent="0.15"/>
    <row r="8534" customFormat="1" x14ac:dyDescent="0.15"/>
    <row r="8535" customFormat="1" x14ac:dyDescent="0.15"/>
    <row r="8536" customFormat="1" x14ac:dyDescent="0.15"/>
    <row r="8537" customFormat="1" x14ac:dyDescent="0.15"/>
    <row r="8538" customFormat="1" x14ac:dyDescent="0.15"/>
    <row r="8539" customFormat="1" x14ac:dyDescent="0.15"/>
    <row r="8540" customFormat="1" x14ac:dyDescent="0.15"/>
    <row r="8541" customFormat="1" x14ac:dyDescent="0.15"/>
    <row r="8542" customFormat="1" x14ac:dyDescent="0.15"/>
    <row r="8543" customFormat="1" x14ac:dyDescent="0.15"/>
    <row r="8544" customFormat="1" x14ac:dyDescent="0.15"/>
    <row r="8545" customFormat="1" x14ac:dyDescent="0.15"/>
    <row r="8546" customFormat="1" x14ac:dyDescent="0.15"/>
    <row r="8547" customFormat="1" x14ac:dyDescent="0.15"/>
    <row r="8548" customFormat="1" x14ac:dyDescent="0.15"/>
    <row r="8549" customFormat="1" x14ac:dyDescent="0.15"/>
    <row r="8550" customFormat="1" x14ac:dyDescent="0.15"/>
    <row r="8551" customFormat="1" x14ac:dyDescent="0.15"/>
    <row r="8552" customFormat="1" x14ac:dyDescent="0.15"/>
    <row r="8553" customFormat="1" x14ac:dyDescent="0.15"/>
    <row r="8554" customFormat="1" x14ac:dyDescent="0.15"/>
    <row r="8555" customFormat="1" x14ac:dyDescent="0.15"/>
    <row r="8556" customFormat="1" x14ac:dyDescent="0.15"/>
    <row r="8557" customFormat="1" x14ac:dyDescent="0.15"/>
    <row r="8558" customFormat="1" x14ac:dyDescent="0.15"/>
    <row r="8559" customFormat="1" x14ac:dyDescent="0.15"/>
    <row r="8560" customFormat="1" x14ac:dyDescent="0.15"/>
    <row r="8561" customFormat="1" x14ac:dyDescent="0.15"/>
    <row r="8562" customFormat="1" x14ac:dyDescent="0.15"/>
    <row r="8563" customFormat="1" x14ac:dyDescent="0.15"/>
    <row r="8564" customFormat="1" x14ac:dyDescent="0.15"/>
    <row r="8565" customFormat="1" x14ac:dyDescent="0.15"/>
    <row r="8566" customFormat="1" x14ac:dyDescent="0.15"/>
    <row r="8567" customFormat="1" x14ac:dyDescent="0.15"/>
    <row r="8568" customFormat="1" x14ac:dyDescent="0.15"/>
    <row r="8569" customFormat="1" x14ac:dyDescent="0.15"/>
    <row r="8570" customFormat="1" x14ac:dyDescent="0.15"/>
    <row r="8571" customFormat="1" x14ac:dyDescent="0.15"/>
    <row r="8572" customFormat="1" x14ac:dyDescent="0.15"/>
    <row r="8573" customFormat="1" x14ac:dyDescent="0.15"/>
    <row r="8574" customFormat="1" x14ac:dyDescent="0.15"/>
    <row r="8575" customFormat="1" x14ac:dyDescent="0.15"/>
    <row r="8576" customFormat="1" x14ac:dyDescent="0.15"/>
    <row r="8577" customFormat="1" x14ac:dyDescent="0.15"/>
    <row r="8578" customFormat="1" x14ac:dyDescent="0.15"/>
    <row r="8579" customFormat="1" x14ac:dyDescent="0.15"/>
    <row r="8580" customFormat="1" x14ac:dyDescent="0.15"/>
    <row r="8581" customFormat="1" x14ac:dyDescent="0.15"/>
    <row r="8582" customFormat="1" x14ac:dyDescent="0.15"/>
    <row r="8583" customFormat="1" x14ac:dyDescent="0.15"/>
    <row r="8584" customFormat="1" x14ac:dyDescent="0.15"/>
    <row r="8585" customFormat="1" x14ac:dyDescent="0.15"/>
    <row r="8586" customFormat="1" x14ac:dyDescent="0.15"/>
    <row r="8587" customFormat="1" x14ac:dyDescent="0.15"/>
    <row r="8588" customFormat="1" x14ac:dyDescent="0.15"/>
    <row r="8589" customFormat="1" x14ac:dyDescent="0.15"/>
    <row r="8590" customFormat="1" x14ac:dyDescent="0.15"/>
    <row r="8591" customFormat="1" x14ac:dyDescent="0.15"/>
    <row r="8592" customFormat="1" x14ac:dyDescent="0.15"/>
    <row r="8593" customFormat="1" x14ac:dyDescent="0.15"/>
    <row r="8594" customFormat="1" x14ac:dyDescent="0.15"/>
    <row r="8595" customFormat="1" x14ac:dyDescent="0.15"/>
    <row r="8596" customFormat="1" x14ac:dyDescent="0.15"/>
    <row r="8597" customFormat="1" x14ac:dyDescent="0.15"/>
    <row r="8598" customFormat="1" x14ac:dyDescent="0.15"/>
    <row r="8599" customFormat="1" x14ac:dyDescent="0.15"/>
    <row r="8600" customFormat="1" x14ac:dyDescent="0.15"/>
    <row r="8601" customFormat="1" x14ac:dyDescent="0.15"/>
    <row r="8602" customFormat="1" x14ac:dyDescent="0.15"/>
    <row r="8603" customFormat="1" x14ac:dyDescent="0.15"/>
    <row r="8604" customFormat="1" x14ac:dyDescent="0.15"/>
    <row r="8605" customFormat="1" x14ac:dyDescent="0.15"/>
    <row r="8606" customFormat="1" x14ac:dyDescent="0.15"/>
    <row r="8607" customFormat="1" x14ac:dyDescent="0.15"/>
    <row r="8608" customFormat="1" x14ac:dyDescent="0.15"/>
    <row r="8609" customFormat="1" x14ac:dyDescent="0.15"/>
    <row r="8610" customFormat="1" x14ac:dyDescent="0.15"/>
    <row r="8611" customFormat="1" x14ac:dyDescent="0.15"/>
    <row r="8612" customFormat="1" x14ac:dyDescent="0.15"/>
    <row r="8613" customFormat="1" x14ac:dyDescent="0.15"/>
    <row r="8614" customFormat="1" x14ac:dyDescent="0.15"/>
    <row r="8615" customFormat="1" x14ac:dyDescent="0.15"/>
    <row r="8616" customFormat="1" x14ac:dyDescent="0.15"/>
    <row r="8617" customFormat="1" x14ac:dyDescent="0.15"/>
    <row r="8618" customFormat="1" x14ac:dyDescent="0.15"/>
    <row r="8619" customFormat="1" x14ac:dyDescent="0.15"/>
    <row r="8620" customFormat="1" x14ac:dyDescent="0.15"/>
    <row r="8621" customFormat="1" x14ac:dyDescent="0.15"/>
    <row r="8622" customFormat="1" x14ac:dyDescent="0.15"/>
    <row r="8623" customFormat="1" x14ac:dyDescent="0.15"/>
    <row r="8624" customFormat="1" x14ac:dyDescent="0.15"/>
    <row r="8625" customFormat="1" x14ac:dyDescent="0.15"/>
    <row r="8626" customFormat="1" x14ac:dyDescent="0.15"/>
    <row r="8627" customFormat="1" x14ac:dyDescent="0.15"/>
    <row r="8628" customFormat="1" x14ac:dyDescent="0.15"/>
    <row r="8629" customFormat="1" x14ac:dyDescent="0.15"/>
    <row r="8630" customFormat="1" x14ac:dyDescent="0.15"/>
    <row r="8631" customFormat="1" x14ac:dyDescent="0.15"/>
    <row r="8632" customFormat="1" x14ac:dyDescent="0.15"/>
    <row r="8633" customFormat="1" x14ac:dyDescent="0.15"/>
    <row r="8634" customFormat="1" x14ac:dyDescent="0.15"/>
    <row r="8635" customFormat="1" x14ac:dyDescent="0.15"/>
    <row r="8636" customFormat="1" x14ac:dyDescent="0.15"/>
    <row r="8637" customFormat="1" x14ac:dyDescent="0.15"/>
    <row r="8638" customFormat="1" x14ac:dyDescent="0.15"/>
    <row r="8639" customFormat="1" x14ac:dyDescent="0.15"/>
    <row r="8640" customFormat="1" x14ac:dyDescent="0.15"/>
    <row r="8641" customFormat="1" x14ac:dyDescent="0.15"/>
    <row r="8642" customFormat="1" x14ac:dyDescent="0.15"/>
    <row r="8643" customFormat="1" x14ac:dyDescent="0.15"/>
    <row r="8644" customFormat="1" x14ac:dyDescent="0.15"/>
    <row r="8645" customFormat="1" x14ac:dyDescent="0.15"/>
    <row r="8646" customFormat="1" x14ac:dyDescent="0.15"/>
    <row r="8647" customFormat="1" x14ac:dyDescent="0.15"/>
    <row r="8648" customFormat="1" x14ac:dyDescent="0.15"/>
    <row r="8649" customFormat="1" x14ac:dyDescent="0.15"/>
    <row r="8650" customFormat="1" x14ac:dyDescent="0.15"/>
    <row r="8651" customFormat="1" x14ac:dyDescent="0.15"/>
    <row r="8652" customFormat="1" x14ac:dyDescent="0.15"/>
    <row r="8653" customFormat="1" x14ac:dyDescent="0.15"/>
    <row r="8654" customFormat="1" x14ac:dyDescent="0.15"/>
    <row r="8655" customFormat="1" x14ac:dyDescent="0.15"/>
    <row r="8656" customFormat="1" x14ac:dyDescent="0.15"/>
    <row r="8657" customFormat="1" x14ac:dyDescent="0.15"/>
    <row r="8658" customFormat="1" x14ac:dyDescent="0.15"/>
    <row r="8659" customFormat="1" x14ac:dyDescent="0.15"/>
    <row r="8660" customFormat="1" x14ac:dyDescent="0.15"/>
    <row r="8661" customFormat="1" x14ac:dyDescent="0.15"/>
    <row r="8662" customFormat="1" x14ac:dyDescent="0.15"/>
    <row r="8663" customFormat="1" x14ac:dyDescent="0.15"/>
    <row r="8664" customFormat="1" x14ac:dyDescent="0.15"/>
    <row r="8665" customFormat="1" x14ac:dyDescent="0.15"/>
    <row r="8666" customFormat="1" x14ac:dyDescent="0.15"/>
    <row r="8667" customFormat="1" x14ac:dyDescent="0.15"/>
    <row r="8668" customFormat="1" x14ac:dyDescent="0.15"/>
    <row r="8669" customFormat="1" x14ac:dyDescent="0.15"/>
    <row r="8670" customFormat="1" x14ac:dyDescent="0.15"/>
    <row r="8671" customFormat="1" x14ac:dyDescent="0.15"/>
    <row r="8672" customFormat="1" x14ac:dyDescent="0.15"/>
    <row r="8673" customFormat="1" x14ac:dyDescent="0.15"/>
    <row r="8674" customFormat="1" x14ac:dyDescent="0.15"/>
    <row r="8675" customFormat="1" x14ac:dyDescent="0.15"/>
    <row r="8676" customFormat="1" x14ac:dyDescent="0.15"/>
    <row r="8677" customFormat="1" x14ac:dyDescent="0.15"/>
    <row r="8678" customFormat="1" x14ac:dyDescent="0.15"/>
    <row r="8679" customFormat="1" x14ac:dyDescent="0.15"/>
    <row r="8680" customFormat="1" x14ac:dyDescent="0.15"/>
    <row r="8681" customFormat="1" x14ac:dyDescent="0.15"/>
    <row r="8682" customFormat="1" x14ac:dyDescent="0.15"/>
    <row r="8683" customFormat="1" x14ac:dyDescent="0.15"/>
    <row r="8684" customFormat="1" x14ac:dyDescent="0.15"/>
    <row r="8685" customFormat="1" x14ac:dyDescent="0.15"/>
    <row r="8686" customFormat="1" x14ac:dyDescent="0.15"/>
    <row r="8687" customFormat="1" x14ac:dyDescent="0.15"/>
    <row r="8688" customFormat="1" x14ac:dyDescent="0.15"/>
    <row r="8689" customFormat="1" x14ac:dyDescent="0.15"/>
    <row r="8690" customFormat="1" x14ac:dyDescent="0.15"/>
    <row r="8691" customFormat="1" x14ac:dyDescent="0.15"/>
    <row r="8692" customFormat="1" x14ac:dyDescent="0.15"/>
    <row r="8693" customFormat="1" x14ac:dyDescent="0.15"/>
    <row r="8694" customFormat="1" x14ac:dyDescent="0.15"/>
    <row r="8695" customFormat="1" x14ac:dyDescent="0.15"/>
    <row r="8696" customFormat="1" x14ac:dyDescent="0.15"/>
    <row r="8697" customFormat="1" x14ac:dyDescent="0.15"/>
    <row r="8698" customFormat="1" x14ac:dyDescent="0.15"/>
    <row r="8699" customFormat="1" x14ac:dyDescent="0.15"/>
    <row r="8700" customFormat="1" x14ac:dyDescent="0.15"/>
    <row r="8701" customFormat="1" x14ac:dyDescent="0.15"/>
    <row r="8702" customFormat="1" x14ac:dyDescent="0.15"/>
    <row r="8703" customFormat="1" x14ac:dyDescent="0.15"/>
    <row r="8704" customFormat="1" x14ac:dyDescent="0.15"/>
    <row r="8705" customFormat="1" x14ac:dyDescent="0.15"/>
    <row r="8706" customFormat="1" x14ac:dyDescent="0.15"/>
    <row r="8707" customFormat="1" x14ac:dyDescent="0.15"/>
    <row r="8708" customFormat="1" x14ac:dyDescent="0.15"/>
    <row r="8709" customFormat="1" x14ac:dyDescent="0.15"/>
    <row r="8710" customFormat="1" x14ac:dyDescent="0.15"/>
    <row r="8711" customFormat="1" x14ac:dyDescent="0.15"/>
    <row r="8712" customFormat="1" x14ac:dyDescent="0.15"/>
    <row r="8713" customFormat="1" x14ac:dyDescent="0.15"/>
    <row r="8714" customFormat="1" x14ac:dyDescent="0.15"/>
    <row r="8715" customFormat="1" x14ac:dyDescent="0.15"/>
    <row r="8716" customFormat="1" x14ac:dyDescent="0.15"/>
    <row r="8717" customFormat="1" x14ac:dyDescent="0.15"/>
    <row r="8718" customFormat="1" x14ac:dyDescent="0.15"/>
    <row r="8719" customFormat="1" x14ac:dyDescent="0.15"/>
    <row r="8720" customFormat="1" x14ac:dyDescent="0.15"/>
    <row r="8721" customFormat="1" x14ac:dyDescent="0.15"/>
    <row r="8722" customFormat="1" x14ac:dyDescent="0.15"/>
    <row r="8723" customFormat="1" x14ac:dyDescent="0.15"/>
    <row r="8724" customFormat="1" x14ac:dyDescent="0.15"/>
    <row r="8725" customFormat="1" x14ac:dyDescent="0.15"/>
    <row r="8726" customFormat="1" x14ac:dyDescent="0.15"/>
    <row r="8727" customFormat="1" x14ac:dyDescent="0.15"/>
    <row r="8728" customFormat="1" x14ac:dyDescent="0.15"/>
    <row r="8729" customFormat="1" x14ac:dyDescent="0.15"/>
    <row r="8730" customFormat="1" x14ac:dyDescent="0.15"/>
    <row r="8731" customFormat="1" x14ac:dyDescent="0.15"/>
    <row r="8732" customFormat="1" x14ac:dyDescent="0.15"/>
    <row r="8733" customFormat="1" x14ac:dyDescent="0.15"/>
    <row r="8734" customFormat="1" x14ac:dyDescent="0.15"/>
    <row r="8735" customFormat="1" x14ac:dyDescent="0.15"/>
    <row r="8736" customFormat="1" x14ac:dyDescent="0.15"/>
    <row r="8737" customFormat="1" x14ac:dyDescent="0.15"/>
    <row r="8738" customFormat="1" x14ac:dyDescent="0.15"/>
    <row r="8739" customFormat="1" x14ac:dyDescent="0.15"/>
    <row r="8740" customFormat="1" x14ac:dyDescent="0.15"/>
    <row r="8741" customFormat="1" x14ac:dyDescent="0.15"/>
    <row r="8742" customFormat="1" x14ac:dyDescent="0.15"/>
    <row r="8743" customFormat="1" x14ac:dyDescent="0.15"/>
    <row r="8744" customFormat="1" x14ac:dyDescent="0.15"/>
    <row r="8745" customFormat="1" x14ac:dyDescent="0.15"/>
    <row r="8746" customFormat="1" x14ac:dyDescent="0.15"/>
    <row r="8747" customFormat="1" x14ac:dyDescent="0.15"/>
    <row r="8748" customFormat="1" x14ac:dyDescent="0.15"/>
    <row r="8749" customFormat="1" x14ac:dyDescent="0.15"/>
    <row r="8750" customFormat="1" x14ac:dyDescent="0.15"/>
    <row r="8751" customFormat="1" x14ac:dyDescent="0.15"/>
    <row r="8752" customFormat="1" x14ac:dyDescent="0.15"/>
    <row r="8753" customFormat="1" x14ac:dyDescent="0.15"/>
    <row r="8754" customFormat="1" x14ac:dyDescent="0.15"/>
    <row r="8755" customFormat="1" x14ac:dyDescent="0.15"/>
    <row r="8756" customFormat="1" x14ac:dyDescent="0.15"/>
    <row r="8757" customFormat="1" x14ac:dyDescent="0.15"/>
    <row r="8758" customFormat="1" x14ac:dyDescent="0.15"/>
    <row r="8759" customFormat="1" x14ac:dyDescent="0.15"/>
    <row r="8760" customFormat="1" x14ac:dyDescent="0.15"/>
    <row r="8761" customFormat="1" x14ac:dyDescent="0.15"/>
    <row r="8762" customFormat="1" x14ac:dyDescent="0.15"/>
    <row r="8763" customFormat="1" x14ac:dyDescent="0.15"/>
    <row r="8764" customFormat="1" x14ac:dyDescent="0.15"/>
    <row r="8765" customFormat="1" x14ac:dyDescent="0.15"/>
    <row r="8766" customFormat="1" x14ac:dyDescent="0.15"/>
    <row r="8767" customFormat="1" x14ac:dyDescent="0.15"/>
    <row r="8768" customFormat="1" x14ac:dyDescent="0.15"/>
    <row r="8769" customFormat="1" x14ac:dyDescent="0.15"/>
    <row r="8770" customFormat="1" x14ac:dyDescent="0.15"/>
    <row r="8771" customFormat="1" x14ac:dyDescent="0.15"/>
    <row r="8772" customFormat="1" x14ac:dyDescent="0.15"/>
    <row r="8773" customFormat="1" x14ac:dyDescent="0.15"/>
    <row r="8774" customFormat="1" x14ac:dyDescent="0.15"/>
    <row r="8775" customFormat="1" x14ac:dyDescent="0.15"/>
    <row r="8776" customFormat="1" x14ac:dyDescent="0.15"/>
    <row r="8777" customFormat="1" x14ac:dyDescent="0.15"/>
    <row r="8778" customFormat="1" x14ac:dyDescent="0.15"/>
    <row r="8779" customFormat="1" x14ac:dyDescent="0.15"/>
    <row r="8780" customFormat="1" x14ac:dyDescent="0.15"/>
    <row r="8781" customFormat="1" x14ac:dyDescent="0.15"/>
    <row r="8782" customFormat="1" x14ac:dyDescent="0.15"/>
    <row r="8783" customFormat="1" x14ac:dyDescent="0.15"/>
    <row r="8784" customFormat="1" x14ac:dyDescent="0.15"/>
    <row r="8785" customFormat="1" x14ac:dyDescent="0.15"/>
    <row r="8786" customFormat="1" x14ac:dyDescent="0.15"/>
    <row r="8787" customFormat="1" x14ac:dyDescent="0.15"/>
    <row r="8788" customFormat="1" x14ac:dyDescent="0.15"/>
    <row r="8789" customFormat="1" x14ac:dyDescent="0.15"/>
    <row r="8790" customFormat="1" x14ac:dyDescent="0.15"/>
    <row r="8791" customFormat="1" x14ac:dyDescent="0.15"/>
    <row r="8792" customFormat="1" x14ac:dyDescent="0.15"/>
    <row r="8793" customFormat="1" x14ac:dyDescent="0.15"/>
    <row r="8794" customFormat="1" x14ac:dyDescent="0.15"/>
    <row r="8795" customFormat="1" x14ac:dyDescent="0.15"/>
    <row r="8796" customFormat="1" x14ac:dyDescent="0.15"/>
    <row r="8797" customFormat="1" x14ac:dyDescent="0.15"/>
    <row r="8798" customFormat="1" x14ac:dyDescent="0.15"/>
    <row r="8799" customFormat="1" x14ac:dyDescent="0.15"/>
    <row r="8800" customFormat="1" x14ac:dyDescent="0.15"/>
    <row r="8801" customFormat="1" x14ac:dyDescent="0.15"/>
    <row r="8802" customFormat="1" x14ac:dyDescent="0.15"/>
    <row r="8803" customFormat="1" x14ac:dyDescent="0.15"/>
    <row r="8804" customFormat="1" x14ac:dyDescent="0.15"/>
    <row r="8805" customFormat="1" x14ac:dyDescent="0.15"/>
    <row r="8806" customFormat="1" x14ac:dyDescent="0.15"/>
    <row r="8807" customFormat="1" x14ac:dyDescent="0.15"/>
    <row r="8808" customFormat="1" x14ac:dyDescent="0.15"/>
    <row r="8809" customFormat="1" x14ac:dyDescent="0.15"/>
    <row r="8810" customFormat="1" x14ac:dyDescent="0.15"/>
    <row r="8811" customFormat="1" x14ac:dyDescent="0.15"/>
    <row r="8812" customFormat="1" x14ac:dyDescent="0.15"/>
    <row r="8813" customFormat="1" x14ac:dyDescent="0.15"/>
    <row r="8814" customFormat="1" x14ac:dyDescent="0.15"/>
    <row r="8815" customFormat="1" x14ac:dyDescent="0.15"/>
    <row r="8816" customFormat="1" x14ac:dyDescent="0.15"/>
    <row r="8817" customFormat="1" x14ac:dyDescent="0.15"/>
    <row r="8818" customFormat="1" x14ac:dyDescent="0.15"/>
    <row r="8819" customFormat="1" x14ac:dyDescent="0.15"/>
    <row r="8820" customFormat="1" x14ac:dyDescent="0.15"/>
    <row r="8821" customFormat="1" x14ac:dyDescent="0.15"/>
    <row r="8822" customFormat="1" x14ac:dyDescent="0.15"/>
    <row r="8823" customFormat="1" x14ac:dyDescent="0.15"/>
    <row r="8824" customFormat="1" x14ac:dyDescent="0.15"/>
    <row r="8825" customFormat="1" x14ac:dyDescent="0.15"/>
    <row r="8826" customFormat="1" x14ac:dyDescent="0.15"/>
    <row r="8827" customFormat="1" x14ac:dyDescent="0.15"/>
    <row r="8828" customFormat="1" x14ac:dyDescent="0.15"/>
    <row r="8829" customFormat="1" x14ac:dyDescent="0.15"/>
    <row r="8830" customFormat="1" x14ac:dyDescent="0.15"/>
    <row r="8831" customFormat="1" x14ac:dyDescent="0.15"/>
    <row r="8832" customFormat="1" x14ac:dyDescent="0.15"/>
    <row r="8833" customFormat="1" x14ac:dyDescent="0.15"/>
    <row r="8834" customFormat="1" x14ac:dyDescent="0.15"/>
    <row r="8835" customFormat="1" x14ac:dyDescent="0.15"/>
    <row r="8836" customFormat="1" x14ac:dyDescent="0.15"/>
    <row r="8837" customFormat="1" x14ac:dyDescent="0.15"/>
    <row r="8838" customFormat="1" x14ac:dyDescent="0.15"/>
    <row r="8839" customFormat="1" x14ac:dyDescent="0.15"/>
    <row r="8840" customFormat="1" x14ac:dyDescent="0.15"/>
    <row r="8841" customFormat="1" x14ac:dyDescent="0.15"/>
    <row r="8842" customFormat="1" x14ac:dyDescent="0.15"/>
    <row r="8843" customFormat="1" x14ac:dyDescent="0.15"/>
    <row r="8844" customFormat="1" x14ac:dyDescent="0.15"/>
    <row r="8845" customFormat="1" x14ac:dyDescent="0.15"/>
    <row r="8846" customFormat="1" x14ac:dyDescent="0.15"/>
    <row r="8847" customFormat="1" x14ac:dyDescent="0.15"/>
    <row r="8848" customFormat="1" x14ac:dyDescent="0.15"/>
    <row r="8849" customFormat="1" x14ac:dyDescent="0.15"/>
    <row r="8850" customFormat="1" x14ac:dyDescent="0.15"/>
    <row r="8851" customFormat="1" x14ac:dyDescent="0.15"/>
    <row r="8852" customFormat="1" x14ac:dyDescent="0.15"/>
    <row r="8853" customFormat="1" x14ac:dyDescent="0.15"/>
    <row r="8854" customFormat="1" x14ac:dyDescent="0.15"/>
    <row r="8855" customFormat="1" x14ac:dyDescent="0.15"/>
    <row r="8856" customFormat="1" x14ac:dyDescent="0.15"/>
    <row r="8857" customFormat="1" x14ac:dyDescent="0.15"/>
    <row r="8858" customFormat="1" x14ac:dyDescent="0.15"/>
    <row r="8859" customFormat="1" x14ac:dyDescent="0.15"/>
    <row r="8860" customFormat="1" x14ac:dyDescent="0.15"/>
    <row r="8861" customFormat="1" x14ac:dyDescent="0.15"/>
    <row r="8862" customFormat="1" x14ac:dyDescent="0.15"/>
    <row r="8863" customFormat="1" x14ac:dyDescent="0.15"/>
    <row r="8864" customFormat="1" x14ac:dyDescent="0.15"/>
    <row r="8865" customFormat="1" x14ac:dyDescent="0.15"/>
    <row r="8866" customFormat="1" x14ac:dyDescent="0.15"/>
    <row r="8867" customFormat="1" x14ac:dyDescent="0.15"/>
    <row r="8868" customFormat="1" x14ac:dyDescent="0.15"/>
    <row r="8869" customFormat="1" x14ac:dyDescent="0.15"/>
    <row r="8870" customFormat="1" x14ac:dyDescent="0.15"/>
    <row r="8871" customFormat="1" x14ac:dyDescent="0.15"/>
    <row r="8872" customFormat="1" x14ac:dyDescent="0.15"/>
    <row r="8873" customFormat="1" x14ac:dyDescent="0.15"/>
    <row r="8874" customFormat="1" x14ac:dyDescent="0.15"/>
    <row r="8875" customFormat="1" x14ac:dyDescent="0.15"/>
    <row r="8876" customFormat="1" x14ac:dyDescent="0.15"/>
    <row r="8877" customFormat="1" x14ac:dyDescent="0.15"/>
    <row r="8878" customFormat="1" x14ac:dyDescent="0.15"/>
    <row r="8879" customFormat="1" x14ac:dyDescent="0.15"/>
    <row r="8880" customFormat="1" x14ac:dyDescent="0.15"/>
    <row r="8881" customFormat="1" x14ac:dyDescent="0.15"/>
    <row r="8882" customFormat="1" x14ac:dyDescent="0.15"/>
    <row r="8883" customFormat="1" x14ac:dyDescent="0.15"/>
    <row r="8884" customFormat="1" x14ac:dyDescent="0.15"/>
    <row r="8885" customFormat="1" x14ac:dyDescent="0.15"/>
    <row r="8886" customFormat="1" x14ac:dyDescent="0.15"/>
    <row r="8887" customFormat="1" x14ac:dyDescent="0.15"/>
    <row r="8888" customFormat="1" x14ac:dyDescent="0.15"/>
    <row r="8889" customFormat="1" x14ac:dyDescent="0.15"/>
    <row r="8890" customFormat="1" x14ac:dyDescent="0.15"/>
    <row r="8891" customFormat="1" x14ac:dyDescent="0.15"/>
    <row r="8892" customFormat="1" x14ac:dyDescent="0.15"/>
    <row r="8893" customFormat="1" x14ac:dyDescent="0.15"/>
    <row r="8894" customFormat="1" x14ac:dyDescent="0.15"/>
    <row r="8895" customFormat="1" x14ac:dyDescent="0.15"/>
    <row r="8896" customFormat="1" x14ac:dyDescent="0.15"/>
    <row r="8897" customFormat="1" x14ac:dyDescent="0.15"/>
    <row r="8898" customFormat="1" x14ac:dyDescent="0.15"/>
    <row r="8899" customFormat="1" x14ac:dyDescent="0.15"/>
    <row r="8900" customFormat="1" x14ac:dyDescent="0.15"/>
    <row r="8901" customFormat="1" x14ac:dyDescent="0.15"/>
    <row r="8902" customFormat="1" x14ac:dyDescent="0.15"/>
    <row r="8903" customFormat="1" x14ac:dyDescent="0.15"/>
    <row r="8904" customFormat="1" x14ac:dyDescent="0.15"/>
    <row r="8905" customFormat="1" x14ac:dyDescent="0.15"/>
    <row r="8906" customFormat="1" x14ac:dyDescent="0.15"/>
    <row r="8907" customFormat="1" x14ac:dyDescent="0.15"/>
    <row r="8908" customFormat="1" x14ac:dyDescent="0.15"/>
    <row r="8909" customFormat="1" x14ac:dyDescent="0.15"/>
    <row r="8910" customFormat="1" x14ac:dyDescent="0.15"/>
    <row r="8911" customFormat="1" x14ac:dyDescent="0.15"/>
    <row r="8912" customFormat="1" x14ac:dyDescent="0.15"/>
    <row r="8913" customFormat="1" x14ac:dyDescent="0.15"/>
    <row r="8914" customFormat="1" x14ac:dyDescent="0.15"/>
    <row r="8915" customFormat="1" x14ac:dyDescent="0.15"/>
    <row r="8916" customFormat="1" x14ac:dyDescent="0.15"/>
    <row r="8917" customFormat="1" x14ac:dyDescent="0.15"/>
    <row r="8918" customFormat="1" x14ac:dyDescent="0.15"/>
    <row r="8919" customFormat="1" x14ac:dyDescent="0.15"/>
    <row r="8920" customFormat="1" x14ac:dyDescent="0.15"/>
    <row r="8921" customFormat="1" x14ac:dyDescent="0.15"/>
    <row r="8922" customFormat="1" x14ac:dyDescent="0.15"/>
    <row r="8923" customFormat="1" x14ac:dyDescent="0.15"/>
    <row r="8924" customFormat="1" x14ac:dyDescent="0.15"/>
    <row r="8925" customFormat="1" x14ac:dyDescent="0.15"/>
    <row r="8926" customFormat="1" x14ac:dyDescent="0.15"/>
    <row r="8927" customFormat="1" x14ac:dyDescent="0.15"/>
    <row r="8928" customFormat="1" x14ac:dyDescent="0.15"/>
    <row r="8929" customFormat="1" x14ac:dyDescent="0.15"/>
    <row r="8930" customFormat="1" x14ac:dyDescent="0.15"/>
    <row r="8931" customFormat="1" x14ac:dyDescent="0.15"/>
    <row r="8932" customFormat="1" x14ac:dyDescent="0.15"/>
    <row r="8933" customFormat="1" x14ac:dyDescent="0.15"/>
    <row r="8934" customFormat="1" x14ac:dyDescent="0.15"/>
    <row r="8935" customFormat="1" x14ac:dyDescent="0.15"/>
    <row r="8936" customFormat="1" x14ac:dyDescent="0.15"/>
    <row r="8937" customFormat="1" x14ac:dyDescent="0.15"/>
    <row r="8938" customFormat="1" x14ac:dyDescent="0.15"/>
    <row r="8939" customFormat="1" x14ac:dyDescent="0.15"/>
    <row r="8940" customFormat="1" x14ac:dyDescent="0.15"/>
    <row r="8941" customFormat="1" x14ac:dyDescent="0.15"/>
    <row r="8942" customFormat="1" x14ac:dyDescent="0.15"/>
    <row r="8943" customFormat="1" x14ac:dyDescent="0.15"/>
    <row r="8944" customFormat="1" x14ac:dyDescent="0.15"/>
    <row r="8945" customFormat="1" x14ac:dyDescent="0.15"/>
    <row r="8946" customFormat="1" x14ac:dyDescent="0.15"/>
    <row r="8947" customFormat="1" x14ac:dyDescent="0.15"/>
    <row r="8948" customFormat="1" x14ac:dyDescent="0.15"/>
    <row r="8949" customFormat="1" x14ac:dyDescent="0.15"/>
    <row r="8950" customFormat="1" x14ac:dyDescent="0.15"/>
    <row r="8951" customFormat="1" x14ac:dyDescent="0.15"/>
    <row r="8952" customFormat="1" x14ac:dyDescent="0.15"/>
    <row r="8953" customFormat="1" x14ac:dyDescent="0.15"/>
    <row r="8954" customFormat="1" x14ac:dyDescent="0.15"/>
    <row r="8955" customFormat="1" x14ac:dyDescent="0.15"/>
    <row r="8956" customFormat="1" x14ac:dyDescent="0.15"/>
    <row r="8957" customFormat="1" x14ac:dyDescent="0.15"/>
    <row r="8958" customFormat="1" x14ac:dyDescent="0.15"/>
    <row r="8959" customFormat="1" x14ac:dyDescent="0.15"/>
    <row r="8960" customFormat="1" x14ac:dyDescent="0.15"/>
    <row r="8961" customFormat="1" x14ac:dyDescent="0.15"/>
    <row r="8962" customFormat="1" x14ac:dyDescent="0.15"/>
    <row r="8963" customFormat="1" x14ac:dyDescent="0.15"/>
    <row r="8964" customFormat="1" x14ac:dyDescent="0.15"/>
    <row r="8965" customFormat="1" x14ac:dyDescent="0.15"/>
    <row r="8966" customFormat="1" x14ac:dyDescent="0.15"/>
    <row r="8967" customFormat="1" x14ac:dyDescent="0.15"/>
    <row r="8968" customFormat="1" x14ac:dyDescent="0.15"/>
    <row r="8969" customFormat="1" x14ac:dyDescent="0.15"/>
    <row r="8970" customFormat="1" x14ac:dyDescent="0.15"/>
    <row r="8971" customFormat="1" x14ac:dyDescent="0.15"/>
    <row r="8972" customFormat="1" x14ac:dyDescent="0.15"/>
    <row r="8973" customFormat="1" x14ac:dyDescent="0.15"/>
    <row r="8974" customFormat="1" x14ac:dyDescent="0.15"/>
    <row r="8975" customFormat="1" x14ac:dyDescent="0.15"/>
    <row r="8976" customFormat="1" x14ac:dyDescent="0.15"/>
    <row r="8977" customFormat="1" x14ac:dyDescent="0.15"/>
    <row r="8978" customFormat="1" x14ac:dyDescent="0.15"/>
    <row r="8979" customFormat="1" x14ac:dyDescent="0.15"/>
    <row r="8980" customFormat="1" x14ac:dyDescent="0.15"/>
    <row r="8981" customFormat="1" x14ac:dyDescent="0.15"/>
    <row r="8982" customFormat="1" x14ac:dyDescent="0.15"/>
    <row r="8983" customFormat="1" x14ac:dyDescent="0.15"/>
    <row r="8984" customFormat="1" x14ac:dyDescent="0.15"/>
    <row r="8985" customFormat="1" x14ac:dyDescent="0.15"/>
    <row r="8986" customFormat="1" x14ac:dyDescent="0.15"/>
    <row r="8987" customFormat="1" x14ac:dyDescent="0.15"/>
    <row r="8988" customFormat="1" x14ac:dyDescent="0.15"/>
    <row r="8989" customFormat="1" x14ac:dyDescent="0.15"/>
    <row r="8990" customFormat="1" x14ac:dyDescent="0.15"/>
    <row r="8991" customFormat="1" x14ac:dyDescent="0.15"/>
    <row r="8992" customFormat="1" x14ac:dyDescent="0.15"/>
    <row r="8993" customFormat="1" x14ac:dyDescent="0.15"/>
    <row r="8994" customFormat="1" x14ac:dyDescent="0.15"/>
    <row r="8995" customFormat="1" x14ac:dyDescent="0.15"/>
    <row r="8996" customFormat="1" x14ac:dyDescent="0.15"/>
    <row r="8997" customFormat="1" x14ac:dyDescent="0.15"/>
    <row r="8998" customFormat="1" x14ac:dyDescent="0.15"/>
    <row r="8999" customFormat="1" x14ac:dyDescent="0.15"/>
    <row r="9000" customFormat="1" x14ac:dyDescent="0.15"/>
    <row r="9001" customFormat="1" x14ac:dyDescent="0.15"/>
    <row r="9002" customFormat="1" x14ac:dyDescent="0.15"/>
    <row r="9003" customFormat="1" x14ac:dyDescent="0.15"/>
    <row r="9004" customFormat="1" x14ac:dyDescent="0.15"/>
    <row r="9005" customFormat="1" x14ac:dyDescent="0.15"/>
    <row r="9006" customFormat="1" x14ac:dyDescent="0.15"/>
    <row r="9007" customFormat="1" x14ac:dyDescent="0.15"/>
    <row r="9008" customFormat="1" x14ac:dyDescent="0.15"/>
    <row r="9009" customFormat="1" x14ac:dyDescent="0.15"/>
    <row r="9010" customFormat="1" x14ac:dyDescent="0.15"/>
    <row r="9011" customFormat="1" x14ac:dyDescent="0.15"/>
    <row r="9012" customFormat="1" x14ac:dyDescent="0.15"/>
    <row r="9013" customFormat="1" x14ac:dyDescent="0.15"/>
    <row r="9014" customFormat="1" x14ac:dyDescent="0.15"/>
    <row r="9015" customFormat="1" x14ac:dyDescent="0.15"/>
    <row r="9016" customFormat="1" x14ac:dyDescent="0.15"/>
    <row r="9017" customFormat="1" x14ac:dyDescent="0.15"/>
    <row r="9018" customFormat="1" x14ac:dyDescent="0.15"/>
    <row r="9019" customFormat="1" x14ac:dyDescent="0.15"/>
    <row r="9020" customFormat="1" x14ac:dyDescent="0.15"/>
    <row r="9021" customFormat="1" x14ac:dyDescent="0.15"/>
    <row r="9022" customFormat="1" x14ac:dyDescent="0.15"/>
    <row r="9023" customFormat="1" x14ac:dyDescent="0.15"/>
    <row r="9024" customFormat="1" x14ac:dyDescent="0.15"/>
    <row r="9025" customFormat="1" x14ac:dyDescent="0.15"/>
    <row r="9026" customFormat="1" x14ac:dyDescent="0.15"/>
    <row r="9027" customFormat="1" x14ac:dyDescent="0.15"/>
    <row r="9028" customFormat="1" x14ac:dyDescent="0.15"/>
    <row r="9029" customFormat="1" x14ac:dyDescent="0.15"/>
    <row r="9030" customFormat="1" x14ac:dyDescent="0.15"/>
    <row r="9031" customFormat="1" x14ac:dyDescent="0.15"/>
    <row r="9032" customFormat="1" x14ac:dyDescent="0.15"/>
    <row r="9033" customFormat="1" x14ac:dyDescent="0.15"/>
    <row r="9034" customFormat="1" x14ac:dyDescent="0.15"/>
    <row r="9035" customFormat="1" x14ac:dyDescent="0.15"/>
    <row r="9036" customFormat="1" x14ac:dyDescent="0.15"/>
    <row r="9037" customFormat="1" x14ac:dyDescent="0.15"/>
    <row r="9038" customFormat="1" x14ac:dyDescent="0.15"/>
    <row r="9039" customFormat="1" x14ac:dyDescent="0.15"/>
    <row r="9040" customFormat="1" x14ac:dyDescent="0.15"/>
    <row r="9041" customFormat="1" x14ac:dyDescent="0.15"/>
    <row r="9042" customFormat="1" x14ac:dyDescent="0.15"/>
    <row r="9043" customFormat="1" x14ac:dyDescent="0.15"/>
    <row r="9044" customFormat="1" x14ac:dyDescent="0.15"/>
    <row r="9045" customFormat="1" x14ac:dyDescent="0.15"/>
    <row r="9046" customFormat="1" x14ac:dyDescent="0.15"/>
    <row r="9047" customFormat="1" x14ac:dyDescent="0.15"/>
    <row r="9048" customFormat="1" x14ac:dyDescent="0.15"/>
    <row r="9049" customFormat="1" x14ac:dyDescent="0.15"/>
    <row r="9050" customFormat="1" x14ac:dyDescent="0.15"/>
    <row r="9051" customFormat="1" x14ac:dyDescent="0.15"/>
    <row r="9052" customFormat="1" x14ac:dyDescent="0.15"/>
    <row r="9053" customFormat="1" x14ac:dyDescent="0.15"/>
    <row r="9054" customFormat="1" x14ac:dyDescent="0.15"/>
    <row r="9055" customFormat="1" x14ac:dyDescent="0.15"/>
    <row r="9056" customFormat="1" x14ac:dyDescent="0.15"/>
    <row r="9057" customFormat="1" x14ac:dyDescent="0.15"/>
    <row r="9058" customFormat="1" x14ac:dyDescent="0.15"/>
    <row r="9059" customFormat="1" x14ac:dyDescent="0.15"/>
    <row r="9060" customFormat="1" x14ac:dyDescent="0.15"/>
    <row r="9061" customFormat="1" x14ac:dyDescent="0.15"/>
    <row r="9062" customFormat="1" x14ac:dyDescent="0.15"/>
    <row r="9063" customFormat="1" x14ac:dyDescent="0.15"/>
    <row r="9064" customFormat="1" x14ac:dyDescent="0.15"/>
    <row r="9065" customFormat="1" x14ac:dyDescent="0.15"/>
    <row r="9066" customFormat="1" x14ac:dyDescent="0.15"/>
    <row r="9067" customFormat="1" x14ac:dyDescent="0.15"/>
    <row r="9068" customFormat="1" x14ac:dyDescent="0.15"/>
    <row r="9069" customFormat="1" x14ac:dyDescent="0.15"/>
    <row r="9070" customFormat="1" x14ac:dyDescent="0.15"/>
    <row r="9071" customFormat="1" x14ac:dyDescent="0.15"/>
    <row r="9072" customFormat="1" x14ac:dyDescent="0.15"/>
    <row r="9073" customFormat="1" x14ac:dyDescent="0.15"/>
    <row r="9074" customFormat="1" x14ac:dyDescent="0.15"/>
    <row r="9075" customFormat="1" x14ac:dyDescent="0.15"/>
    <row r="9076" customFormat="1" x14ac:dyDescent="0.15"/>
    <row r="9077" customFormat="1" x14ac:dyDescent="0.15"/>
    <row r="9078" customFormat="1" x14ac:dyDescent="0.15"/>
    <row r="9079" customFormat="1" x14ac:dyDescent="0.15"/>
    <row r="9080" customFormat="1" x14ac:dyDescent="0.15"/>
    <row r="9081" customFormat="1" x14ac:dyDescent="0.15"/>
    <row r="9082" customFormat="1" x14ac:dyDescent="0.15"/>
    <row r="9083" customFormat="1" x14ac:dyDescent="0.15"/>
    <row r="9084" customFormat="1" x14ac:dyDescent="0.15"/>
    <row r="9085" customFormat="1" x14ac:dyDescent="0.15"/>
    <row r="9086" customFormat="1" x14ac:dyDescent="0.15"/>
    <row r="9087" customFormat="1" x14ac:dyDescent="0.15"/>
    <row r="9088" customFormat="1" x14ac:dyDescent="0.15"/>
    <row r="9089" customFormat="1" x14ac:dyDescent="0.15"/>
    <row r="9090" customFormat="1" x14ac:dyDescent="0.15"/>
    <row r="9091" customFormat="1" x14ac:dyDescent="0.15"/>
    <row r="9092" customFormat="1" x14ac:dyDescent="0.15"/>
    <row r="9093" customFormat="1" x14ac:dyDescent="0.15"/>
    <row r="9094" customFormat="1" x14ac:dyDescent="0.15"/>
    <row r="9095" customFormat="1" x14ac:dyDescent="0.15"/>
    <row r="9096" customFormat="1" x14ac:dyDescent="0.15"/>
    <row r="9097" customFormat="1" x14ac:dyDescent="0.15"/>
    <row r="9098" customFormat="1" x14ac:dyDescent="0.15"/>
    <row r="9099" customFormat="1" x14ac:dyDescent="0.15"/>
    <row r="9100" customFormat="1" x14ac:dyDescent="0.15"/>
    <row r="9101" customFormat="1" x14ac:dyDescent="0.15"/>
    <row r="9102" customFormat="1" x14ac:dyDescent="0.15"/>
    <row r="9103" customFormat="1" x14ac:dyDescent="0.15"/>
    <row r="9104" customFormat="1" x14ac:dyDescent="0.15"/>
    <row r="9105" customFormat="1" x14ac:dyDescent="0.15"/>
    <row r="9106" customFormat="1" x14ac:dyDescent="0.15"/>
    <row r="9107" customFormat="1" x14ac:dyDescent="0.15"/>
    <row r="9108" customFormat="1" x14ac:dyDescent="0.15"/>
    <row r="9109" customFormat="1" x14ac:dyDescent="0.15"/>
    <row r="9110" customFormat="1" x14ac:dyDescent="0.15"/>
    <row r="9111" customFormat="1" x14ac:dyDescent="0.15"/>
    <row r="9112" customFormat="1" x14ac:dyDescent="0.15"/>
    <row r="9113" customFormat="1" x14ac:dyDescent="0.15"/>
    <row r="9114" customFormat="1" x14ac:dyDescent="0.15"/>
    <row r="9115" customFormat="1" x14ac:dyDescent="0.15"/>
    <row r="9116" customFormat="1" x14ac:dyDescent="0.15"/>
    <row r="9117" customFormat="1" x14ac:dyDescent="0.15"/>
    <row r="9118" customFormat="1" x14ac:dyDescent="0.15"/>
    <row r="9119" customFormat="1" x14ac:dyDescent="0.15"/>
    <row r="9120" customFormat="1" x14ac:dyDescent="0.15"/>
    <row r="9121" customFormat="1" x14ac:dyDescent="0.15"/>
    <row r="9122" customFormat="1" x14ac:dyDescent="0.15"/>
    <row r="9123" customFormat="1" x14ac:dyDescent="0.15"/>
    <row r="9124" customFormat="1" x14ac:dyDescent="0.15"/>
    <row r="9125" customFormat="1" x14ac:dyDescent="0.15"/>
    <row r="9126" customFormat="1" x14ac:dyDescent="0.15"/>
    <row r="9127" customFormat="1" x14ac:dyDescent="0.15"/>
    <row r="9128" customFormat="1" x14ac:dyDescent="0.15"/>
    <row r="9129" customFormat="1" x14ac:dyDescent="0.15"/>
    <row r="9130" customFormat="1" x14ac:dyDescent="0.15"/>
    <row r="9131" customFormat="1" x14ac:dyDescent="0.15"/>
    <row r="9132" customFormat="1" x14ac:dyDescent="0.15"/>
    <row r="9133" customFormat="1" x14ac:dyDescent="0.15"/>
    <row r="9134" customFormat="1" x14ac:dyDescent="0.15"/>
    <row r="9135" customFormat="1" x14ac:dyDescent="0.15"/>
    <row r="9136" customFormat="1" x14ac:dyDescent="0.15"/>
    <row r="9137" customFormat="1" x14ac:dyDescent="0.15"/>
    <row r="9138" customFormat="1" x14ac:dyDescent="0.15"/>
    <row r="9139" customFormat="1" x14ac:dyDescent="0.15"/>
    <row r="9140" customFormat="1" x14ac:dyDescent="0.15"/>
    <row r="9141" customFormat="1" x14ac:dyDescent="0.15"/>
    <row r="9142" customFormat="1" x14ac:dyDescent="0.15"/>
    <row r="9143" customFormat="1" x14ac:dyDescent="0.15"/>
    <row r="9144" customFormat="1" x14ac:dyDescent="0.15"/>
    <row r="9145" customFormat="1" x14ac:dyDescent="0.15"/>
    <row r="9146" customFormat="1" x14ac:dyDescent="0.15"/>
    <row r="9147" customFormat="1" x14ac:dyDescent="0.15"/>
    <row r="9148" customFormat="1" x14ac:dyDescent="0.15"/>
    <row r="9149" customFormat="1" x14ac:dyDescent="0.15"/>
    <row r="9150" customFormat="1" x14ac:dyDescent="0.15"/>
    <row r="9151" customFormat="1" x14ac:dyDescent="0.15"/>
    <row r="9152" customFormat="1" x14ac:dyDescent="0.15"/>
    <row r="9153" customFormat="1" x14ac:dyDescent="0.15"/>
    <row r="9154" customFormat="1" x14ac:dyDescent="0.15"/>
    <row r="9155" customFormat="1" x14ac:dyDescent="0.15"/>
    <row r="9156" customFormat="1" x14ac:dyDescent="0.15"/>
    <row r="9157" customFormat="1" x14ac:dyDescent="0.15"/>
    <row r="9158" customFormat="1" x14ac:dyDescent="0.15"/>
    <row r="9159" customFormat="1" x14ac:dyDescent="0.15"/>
    <row r="9160" customFormat="1" x14ac:dyDescent="0.15"/>
    <row r="9161" customFormat="1" x14ac:dyDescent="0.15"/>
    <row r="9162" customFormat="1" x14ac:dyDescent="0.15"/>
    <row r="9163" customFormat="1" x14ac:dyDescent="0.15"/>
    <row r="9164" customFormat="1" x14ac:dyDescent="0.15"/>
    <row r="9165" customFormat="1" x14ac:dyDescent="0.15"/>
    <row r="9166" customFormat="1" x14ac:dyDescent="0.15"/>
    <row r="9167" customFormat="1" x14ac:dyDescent="0.15"/>
    <row r="9168" customFormat="1" x14ac:dyDescent="0.15"/>
    <row r="9169" customFormat="1" x14ac:dyDescent="0.15"/>
    <row r="9170" customFormat="1" x14ac:dyDescent="0.15"/>
    <row r="9171" customFormat="1" x14ac:dyDescent="0.15"/>
    <row r="9172" customFormat="1" x14ac:dyDescent="0.15"/>
    <row r="9173" customFormat="1" x14ac:dyDescent="0.15"/>
    <row r="9174" customFormat="1" x14ac:dyDescent="0.15"/>
    <row r="9175" customFormat="1" x14ac:dyDescent="0.15"/>
    <row r="9176" customFormat="1" x14ac:dyDescent="0.15"/>
    <row r="9177" customFormat="1" x14ac:dyDescent="0.15"/>
    <row r="9178" customFormat="1" x14ac:dyDescent="0.15"/>
    <row r="9179" customFormat="1" x14ac:dyDescent="0.15"/>
    <row r="9180" customFormat="1" x14ac:dyDescent="0.15"/>
    <row r="9181" customFormat="1" x14ac:dyDescent="0.15"/>
    <row r="9182" customFormat="1" x14ac:dyDescent="0.15"/>
    <row r="9183" customFormat="1" x14ac:dyDescent="0.15"/>
    <row r="9184" customFormat="1" x14ac:dyDescent="0.15"/>
    <row r="9185" customFormat="1" x14ac:dyDescent="0.15"/>
    <row r="9186" customFormat="1" x14ac:dyDescent="0.15"/>
    <row r="9187" customFormat="1" x14ac:dyDescent="0.15"/>
    <row r="9188" customFormat="1" x14ac:dyDescent="0.15"/>
    <row r="9189" customFormat="1" x14ac:dyDescent="0.15"/>
    <row r="9190" customFormat="1" x14ac:dyDescent="0.15"/>
    <row r="9191" customFormat="1" x14ac:dyDescent="0.15"/>
    <row r="9192" customFormat="1" x14ac:dyDescent="0.15"/>
    <row r="9193" customFormat="1" x14ac:dyDescent="0.15"/>
    <row r="9194" customFormat="1" x14ac:dyDescent="0.15"/>
    <row r="9195" customFormat="1" x14ac:dyDescent="0.15"/>
    <row r="9196" customFormat="1" x14ac:dyDescent="0.15"/>
    <row r="9197" customFormat="1" x14ac:dyDescent="0.15"/>
    <row r="9198" customFormat="1" x14ac:dyDescent="0.15"/>
    <row r="9199" customFormat="1" x14ac:dyDescent="0.15"/>
    <row r="9200" customFormat="1" x14ac:dyDescent="0.15"/>
    <row r="9201" customFormat="1" x14ac:dyDescent="0.15"/>
    <row r="9202" customFormat="1" x14ac:dyDescent="0.15"/>
    <row r="9203" customFormat="1" x14ac:dyDescent="0.15"/>
    <row r="9204" customFormat="1" x14ac:dyDescent="0.15"/>
    <row r="9205" customFormat="1" x14ac:dyDescent="0.15"/>
    <row r="9206" customFormat="1" x14ac:dyDescent="0.15"/>
    <row r="9207" customFormat="1" x14ac:dyDescent="0.15"/>
    <row r="9208" customFormat="1" x14ac:dyDescent="0.15"/>
    <row r="9209" customFormat="1" x14ac:dyDescent="0.15"/>
    <row r="9210" customFormat="1" x14ac:dyDescent="0.15"/>
    <row r="9211" customFormat="1" x14ac:dyDescent="0.15"/>
    <row r="9212" customFormat="1" x14ac:dyDescent="0.15"/>
    <row r="9213" customFormat="1" x14ac:dyDescent="0.15"/>
    <row r="9214" customFormat="1" x14ac:dyDescent="0.15"/>
    <row r="9215" customFormat="1" x14ac:dyDescent="0.15"/>
    <row r="9216" customFormat="1" x14ac:dyDescent="0.15"/>
    <row r="9217" customFormat="1" x14ac:dyDescent="0.15"/>
    <row r="9218" customFormat="1" x14ac:dyDescent="0.15"/>
    <row r="9219" customFormat="1" x14ac:dyDescent="0.15"/>
    <row r="9220" customFormat="1" x14ac:dyDescent="0.15"/>
    <row r="9221" customFormat="1" x14ac:dyDescent="0.15"/>
    <row r="9222" customFormat="1" x14ac:dyDescent="0.15"/>
    <row r="9223" customFormat="1" x14ac:dyDescent="0.15"/>
    <row r="9224" customFormat="1" x14ac:dyDescent="0.15"/>
    <row r="9225" customFormat="1" x14ac:dyDescent="0.15"/>
    <row r="9226" customFormat="1" x14ac:dyDescent="0.15"/>
    <row r="9227" customFormat="1" x14ac:dyDescent="0.15"/>
    <row r="9228" customFormat="1" x14ac:dyDescent="0.15"/>
    <row r="9229" customFormat="1" x14ac:dyDescent="0.15"/>
    <row r="9230" customFormat="1" x14ac:dyDescent="0.15"/>
    <row r="9231" customFormat="1" x14ac:dyDescent="0.15"/>
    <row r="9232" customFormat="1" x14ac:dyDescent="0.15"/>
    <row r="9233" customFormat="1" x14ac:dyDescent="0.15"/>
    <row r="9234" customFormat="1" x14ac:dyDescent="0.15"/>
    <row r="9235" customFormat="1" x14ac:dyDescent="0.15"/>
    <row r="9236" customFormat="1" x14ac:dyDescent="0.15"/>
    <row r="9237" customFormat="1" x14ac:dyDescent="0.15"/>
    <row r="9238" customFormat="1" x14ac:dyDescent="0.15"/>
    <row r="9239" customFormat="1" x14ac:dyDescent="0.15"/>
    <row r="9240" customFormat="1" x14ac:dyDescent="0.15"/>
    <row r="9241" customFormat="1" x14ac:dyDescent="0.15"/>
    <row r="9242" customFormat="1" x14ac:dyDescent="0.15"/>
    <row r="9243" customFormat="1" x14ac:dyDescent="0.15"/>
    <row r="9244" customFormat="1" x14ac:dyDescent="0.15"/>
    <row r="9245" customFormat="1" x14ac:dyDescent="0.15"/>
    <row r="9246" customFormat="1" x14ac:dyDescent="0.15"/>
    <row r="9247" customFormat="1" x14ac:dyDescent="0.15"/>
    <row r="9248" customFormat="1" x14ac:dyDescent="0.15"/>
    <row r="9249" customFormat="1" x14ac:dyDescent="0.15"/>
    <row r="9250" customFormat="1" x14ac:dyDescent="0.15"/>
    <row r="9251" customFormat="1" x14ac:dyDescent="0.15"/>
    <row r="9252" customFormat="1" x14ac:dyDescent="0.15"/>
    <row r="9253" customFormat="1" x14ac:dyDescent="0.15"/>
    <row r="9254" customFormat="1" x14ac:dyDescent="0.15"/>
    <row r="9255" customFormat="1" x14ac:dyDescent="0.15"/>
    <row r="9256" customFormat="1" x14ac:dyDescent="0.15"/>
    <row r="9257" customFormat="1" x14ac:dyDescent="0.15"/>
    <row r="9258" customFormat="1" x14ac:dyDescent="0.15"/>
    <row r="9259" customFormat="1" x14ac:dyDescent="0.15"/>
    <row r="9260" customFormat="1" x14ac:dyDescent="0.15"/>
    <row r="9261" customFormat="1" x14ac:dyDescent="0.15"/>
    <row r="9262" customFormat="1" x14ac:dyDescent="0.15"/>
    <row r="9263" customFormat="1" x14ac:dyDescent="0.15"/>
    <row r="9264" customFormat="1" x14ac:dyDescent="0.15"/>
    <row r="9265" customFormat="1" x14ac:dyDescent="0.15"/>
    <row r="9266" customFormat="1" x14ac:dyDescent="0.15"/>
    <row r="9267" customFormat="1" x14ac:dyDescent="0.15"/>
    <row r="9268" customFormat="1" x14ac:dyDescent="0.15"/>
    <row r="9269" customFormat="1" x14ac:dyDescent="0.15"/>
    <row r="9270" customFormat="1" x14ac:dyDescent="0.15"/>
    <row r="9271" customFormat="1" x14ac:dyDescent="0.15"/>
    <row r="9272" customFormat="1" x14ac:dyDescent="0.15"/>
    <row r="9273" customFormat="1" x14ac:dyDescent="0.15"/>
    <row r="9274" customFormat="1" x14ac:dyDescent="0.15"/>
    <row r="9275" customFormat="1" x14ac:dyDescent="0.15"/>
    <row r="9276" customFormat="1" x14ac:dyDescent="0.15"/>
    <row r="9277" customFormat="1" x14ac:dyDescent="0.15"/>
    <row r="9278" customFormat="1" x14ac:dyDescent="0.15"/>
    <row r="9279" customFormat="1" x14ac:dyDescent="0.15"/>
    <row r="9280" customFormat="1" x14ac:dyDescent="0.15"/>
    <row r="9281" customFormat="1" x14ac:dyDescent="0.15"/>
    <row r="9282" customFormat="1" x14ac:dyDescent="0.15"/>
    <row r="9283" customFormat="1" x14ac:dyDescent="0.15"/>
    <row r="9284" customFormat="1" x14ac:dyDescent="0.15"/>
    <row r="9285" customFormat="1" x14ac:dyDescent="0.15"/>
    <row r="9286" customFormat="1" x14ac:dyDescent="0.15"/>
    <row r="9287" customFormat="1" x14ac:dyDescent="0.15"/>
    <row r="9288" customFormat="1" x14ac:dyDescent="0.15"/>
    <row r="9289" customFormat="1" x14ac:dyDescent="0.15"/>
    <row r="9290" customFormat="1" x14ac:dyDescent="0.15"/>
    <row r="9291" customFormat="1" x14ac:dyDescent="0.15"/>
    <row r="9292" customFormat="1" x14ac:dyDescent="0.15"/>
    <row r="9293" customFormat="1" x14ac:dyDescent="0.15"/>
    <row r="9294" customFormat="1" x14ac:dyDescent="0.15"/>
    <row r="9295" customFormat="1" x14ac:dyDescent="0.15"/>
    <row r="9296" customFormat="1" x14ac:dyDescent="0.15"/>
    <row r="9297" customFormat="1" x14ac:dyDescent="0.15"/>
    <row r="9298" customFormat="1" x14ac:dyDescent="0.15"/>
    <row r="9299" customFormat="1" x14ac:dyDescent="0.15"/>
    <row r="9300" customFormat="1" x14ac:dyDescent="0.15"/>
    <row r="9301" customFormat="1" x14ac:dyDescent="0.15"/>
    <row r="9302" customFormat="1" x14ac:dyDescent="0.15"/>
    <row r="9303" customFormat="1" x14ac:dyDescent="0.15"/>
    <row r="9304" customFormat="1" x14ac:dyDescent="0.15"/>
    <row r="9305" customFormat="1" x14ac:dyDescent="0.15"/>
    <row r="9306" customFormat="1" x14ac:dyDescent="0.15"/>
    <row r="9307" customFormat="1" x14ac:dyDescent="0.15"/>
    <row r="9308" customFormat="1" x14ac:dyDescent="0.15"/>
    <row r="9309" customFormat="1" x14ac:dyDescent="0.15"/>
    <row r="9310" customFormat="1" x14ac:dyDescent="0.15"/>
    <row r="9311" customFormat="1" x14ac:dyDescent="0.15"/>
    <row r="9312" customFormat="1" x14ac:dyDescent="0.15"/>
    <row r="9313" customFormat="1" x14ac:dyDescent="0.15"/>
    <row r="9314" customFormat="1" x14ac:dyDescent="0.15"/>
    <row r="9315" customFormat="1" x14ac:dyDescent="0.15"/>
    <row r="9316" customFormat="1" x14ac:dyDescent="0.15"/>
    <row r="9317" customFormat="1" x14ac:dyDescent="0.15"/>
    <row r="9318" customFormat="1" x14ac:dyDescent="0.15"/>
    <row r="9319" customFormat="1" x14ac:dyDescent="0.15"/>
    <row r="9320" customFormat="1" x14ac:dyDescent="0.15"/>
    <row r="9321" customFormat="1" x14ac:dyDescent="0.15"/>
    <row r="9322" customFormat="1" x14ac:dyDescent="0.15"/>
    <row r="9323" customFormat="1" x14ac:dyDescent="0.15"/>
    <row r="9324" customFormat="1" x14ac:dyDescent="0.15"/>
    <row r="9325" customFormat="1" x14ac:dyDescent="0.15"/>
    <row r="9326" customFormat="1" x14ac:dyDescent="0.15"/>
    <row r="9327" customFormat="1" x14ac:dyDescent="0.15"/>
    <row r="9328" customFormat="1" x14ac:dyDescent="0.15"/>
    <row r="9329" customFormat="1" x14ac:dyDescent="0.15"/>
    <row r="9330" customFormat="1" x14ac:dyDescent="0.15"/>
    <row r="9331" customFormat="1" x14ac:dyDescent="0.15"/>
    <row r="9332" customFormat="1" x14ac:dyDescent="0.15"/>
    <row r="9333" customFormat="1" x14ac:dyDescent="0.15"/>
    <row r="9334" customFormat="1" x14ac:dyDescent="0.15"/>
    <row r="9335" customFormat="1" x14ac:dyDescent="0.15"/>
    <row r="9336" customFormat="1" x14ac:dyDescent="0.15"/>
    <row r="9337" customFormat="1" x14ac:dyDescent="0.15"/>
    <row r="9338" customFormat="1" x14ac:dyDescent="0.15"/>
    <row r="9339" customFormat="1" x14ac:dyDescent="0.15"/>
    <row r="9340" customFormat="1" x14ac:dyDescent="0.15"/>
    <row r="9341" customFormat="1" x14ac:dyDescent="0.15"/>
    <row r="9342" customFormat="1" x14ac:dyDescent="0.15"/>
    <row r="9343" customFormat="1" x14ac:dyDescent="0.15"/>
    <row r="9344" customFormat="1" x14ac:dyDescent="0.15"/>
    <row r="9345" customFormat="1" x14ac:dyDescent="0.15"/>
    <row r="9346" customFormat="1" x14ac:dyDescent="0.15"/>
    <row r="9347" customFormat="1" x14ac:dyDescent="0.15"/>
    <row r="9348" customFormat="1" x14ac:dyDescent="0.15"/>
    <row r="9349" customFormat="1" x14ac:dyDescent="0.15"/>
    <row r="9350" customFormat="1" x14ac:dyDescent="0.15"/>
    <row r="9351" customFormat="1" x14ac:dyDescent="0.15"/>
    <row r="9352" customFormat="1" x14ac:dyDescent="0.15"/>
    <row r="9353" customFormat="1" x14ac:dyDescent="0.15"/>
    <row r="9354" customFormat="1" x14ac:dyDescent="0.15"/>
    <row r="9355" customFormat="1" x14ac:dyDescent="0.15"/>
    <row r="9356" customFormat="1" x14ac:dyDescent="0.15"/>
    <row r="9357" customFormat="1" x14ac:dyDescent="0.15"/>
    <row r="9358" customFormat="1" x14ac:dyDescent="0.15"/>
    <row r="9359" customFormat="1" x14ac:dyDescent="0.15"/>
    <row r="9360" customFormat="1" x14ac:dyDescent="0.15"/>
    <row r="9361" customFormat="1" x14ac:dyDescent="0.15"/>
    <row r="9362" customFormat="1" x14ac:dyDescent="0.15"/>
    <row r="9363" customFormat="1" x14ac:dyDescent="0.15"/>
    <row r="9364" customFormat="1" x14ac:dyDescent="0.15"/>
    <row r="9365" customFormat="1" x14ac:dyDescent="0.15"/>
    <row r="9366" customFormat="1" x14ac:dyDescent="0.15"/>
    <row r="9367" customFormat="1" x14ac:dyDescent="0.15"/>
    <row r="9368" customFormat="1" x14ac:dyDescent="0.15"/>
    <row r="9369" customFormat="1" x14ac:dyDescent="0.15"/>
    <row r="9370" customFormat="1" x14ac:dyDescent="0.15"/>
    <row r="9371" customFormat="1" x14ac:dyDescent="0.15"/>
    <row r="9372" customFormat="1" x14ac:dyDescent="0.15"/>
    <row r="9373" customFormat="1" x14ac:dyDescent="0.15"/>
    <row r="9374" customFormat="1" x14ac:dyDescent="0.15"/>
    <row r="9375" customFormat="1" x14ac:dyDescent="0.15"/>
    <row r="9376" customFormat="1" x14ac:dyDescent="0.15"/>
    <row r="9377" customFormat="1" x14ac:dyDescent="0.15"/>
    <row r="9378" customFormat="1" x14ac:dyDescent="0.15"/>
    <row r="9379" customFormat="1" x14ac:dyDescent="0.15"/>
    <row r="9380" customFormat="1" x14ac:dyDescent="0.15"/>
    <row r="9381" customFormat="1" x14ac:dyDescent="0.15"/>
    <row r="9382" customFormat="1" x14ac:dyDescent="0.15"/>
    <row r="9383" customFormat="1" x14ac:dyDescent="0.15"/>
    <row r="9384" customFormat="1" x14ac:dyDescent="0.15"/>
    <row r="9385" customFormat="1" x14ac:dyDescent="0.15"/>
    <row r="9386" customFormat="1" x14ac:dyDescent="0.15"/>
    <row r="9387" customFormat="1" x14ac:dyDescent="0.15"/>
    <row r="9388" customFormat="1" x14ac:dyDescent="0.15"/>
    <row r="9389" customFormat="1" x14ac:dyDescent="0.15"/>
    <row r="9390" customFormat="1" x14ac:dyDescent="0.15"/>
    <row r="9391" customFormat="1" x14ac:dyDescent="0.15"/>
    <row r="9392" customFormat="1" x14ac:dyDescent="0.15"/>
    <row r="9393" customFormat="1" x14ac:dyDescent="0.15"/>
    <row r="9394" customFormat="1" x14ac:dyDescent="0.15"/>
    <row r="9395" customFormat="1" x14ac:dyDescent="0.15"/>
    <row r="9396" customFormat="1" x14ac:dyDescent="0.15"/>
    <row r="9397" customFormat="1" x14ac:dyDescent="0.15"/>
    <row r="9398" customFormat="1" x14ac:dyDescent="0.15"/>
    <row r="9399" customFormat="1" x14ac:dyDescent="0.15"/>
    <row r="9400" customFormat="1" x14ac:dyDescent="0.15"/>
    <row r="9401" customFormat="1" x14ac:dyDescent="0.15"/>
    <row r="9402" customFormat="1" x14ac:dyDescent="0.15"/>
    <row r="9403" customFormat="1" x14ac:dyDescent="0.15"/>
    <row r="9404" customFormat="1" x14ac:dyDescent="0.15"/>
    <row r="9405" customFormat="1" x14ac:dyDescent="0.15"/>
    <row r="9406" customFormat="1" x14ac:dyDescent="0.15"/>
    <row r="9407" customFormat="1" x14ac:dyDescent="0.15"/>
    <row r="9408" customFormat="1" x14ac:dyDescent="0.15"/>
    <row r="9409" customFormat="1" x14ac:dyDescent="0.15"/>
    <row r="9410" customFormat="1" x14ac:dyDescent="0.15"/>
    <row r="9411" customFormat="1" x14ac:dyDescent="0.15"/>
    <row r="9412" customFormat="1" x14ac:dyDescent="0.15"/>
    <row r="9413" customFormat="1" x14ac:dyDescent="0.15"/>
    <row r="9414" customFormat="1" x14ac:dyDescent="0.15"/>
    <row r="9415" customFormat="1" x14ac:dyDescent="0.15"/>
    <row r="9416" customFormat="1" x14ac:dyDescent="0.15"/>
    <row r="9417" customFormat="1" x14ac:dyDescent="0.15"/>
    <row r="9418" customFormat="1" x14ac:dyDescent="0.15"/>
    <row r="9419" customFormat="1" x14ac:dyDescent="0.15"/>
    <row r="9420" customFormat="1" x14ac:dyDescent="0.15"/>
    <row r="9421" customFormat="1" x14ac:dyDescent="0.15"/>
    <row r="9422" customFormat="1" x14ac:dyDescent="0.15"/>
    <row r="9423" customFormat="1" x14ac:dyDescent="0.15"/>
    <row r="9424" customFormat="1" x14ac:dyDescent="0.15"/>
    <row r="9425" customFormat="1" x14ac:dyDescent="0.15"/>
    <row r="9426" customFormat="1" x14ac:dyDescent="0.15"/>
    <row r="9427" customFormat="1" x14ac:dyDescent="0.15"/>
    <row r="9428" customFormat="1" x14ac:dyDescent="0.15"/>
    <row r="9429" customFormat="1" x14ac:dyDescent="0.15"/>
    <row r="9430" customFormat="1" x14ac:dyDescent="0.15"/>
    <row r="9431" customFormat="1" x14ac:dyDescent="0.15"/>
    <row r="9432" customFormat="1" x14ac:dyDescent="0.15"/>
    <row r="9433" customFormat="1" x14ac:dyDescent="0.15"/>
    <row r="9434" customFormat="1" x14ac:dyDescent="0.15"/>
    <row r="9435" customFormat="1" x14ac:dyDescent="0.15"/>
    <row r="9436" customFormat="1" x14ac:dyDescent="0.15"/>
    <row r="9437" customFormat="1" x14ac:dyDescent="0.15"/>
    <row r="9438" customFormat="1" x14ac:dyDescent="0.15"/>
    <row r="9439" customFormat="1" x14ac:dyDescent="0.15"/>
    <row r="9440" customFormat="1" x14ac:dyDescent="0.15"/>
    <row r="9441" customFormat="1" x14ac:dyDescent="0.15"/>
    <row r="9442" customFormat="1" x14ac:dyDescent="0.15"/>
    <row r="9443" customFormat="1" x14ac:dyDescent="0.15"/>
    <row r="9444" customFormat="1" x14ac:dyDescent="0.15"/>
    <row r="9445" customFormat="1" x14ac:dyDescent="0.15"/>
    <row r="9446" customFormat="1" x14ac:dyDescent="0.15"/>
    <row r="9447" customFormat="1" x14ac:dyDescent="0.15"/>
    <row r="9448" customFormat="1" x14ac:dyDescent="0.15"/>
    <row r="9449" customFormat="1" x14ac:dyDescent="0.15"/>
    <row r="9450" customFormat="1" x14ac:dyDescent="0.15"/>
    <row r="9451" customFormat="1" x14ac:dyDescent="0.15"/>
    <row r="9452" customFormat="1" x14ac:dyDescent="0.15"/>
    <row r="9453" customFormat="1" x14ac:dyDescent="0.15"/>
    <row r="9454" customFormat="1" x14ac:dyDescent="0.15"/>
    <row r="9455" customFormat="1" x14ac:dyDescent="0.15"/>
    <row r="9456" customFormat="1" x14ac:dyDescent="0.15"/>
    <row r="9457" customFormat="1" x14ac:dyDescent="0.15"/>
    <row r="9458" customFormat="1" x14ac:dyDescent="0.15"/>
    <row r="9459" customFormat="1" x14ac:dyDescent="0.15"/>
    <row r="9460" customFormat="1" x14ac:dyDescent="0.15"/>
    <row r="9461" customFormat="1" x14ac:dyDescent="0.15"/>
    <row r="9462" customFormat="1" x14ac:dyDescent="0.15"/>
    <row r="9463" customFormat="1" x14ac:dyDescent="0.15"/>
    <row r="9464" customFormat="1" x14ac:dyDescent="0.15"/>
    <row r="9465" customFormat="1" x14ac:dyDescent="0.15"/>
    <row r="9466" customFormat="1" x14ac:dyDescent="0.15"/>
    <row r="9467" customFormat="1" x14ac:dyDescent="0.15"/>
    <row r="9468" customFormat="1" x14ac:dyDescent="0.15"/>
    <row r="9469" customFormat="1" x14ac:dyDescent="0.15"/>
    <row r="9470" customFormat="1" x14ac:dyDescent="0.15"/>
    <row r="9471" customFormat="1" x14ac:dyDescent="0.15"/>
    <row r="9472" customFormat="1" x14ac:dyDescent="0.15"/>
    <row r="9473" customFormat="1" x14ac:dyDescent="0.15"/>
    <row r="9474" customFormat="1" x14ac:dyDescent="0.15"/>
    <row r="9475" customFormat="1" x14ac:dyDescent="0.15"/>
    <row r="9476" customFormat="1" x14ac:dyDescent="0.15"/>
    <row r="9477" customFormat="1" x14ac:dyDescent="0.15"/>
    <row r="9478" customFormat="1" x14ac:dyDescent="0.15"/>
    <row r="9479" customFormat="1" x14ac:dyDescent="0.15"/>
    <row r="9480" customFormat="1" x14ac:dyDescent="0.15"/>
    <row r="9481" customFormat="1" x14ac:dyDescent="0.15"/>
    <row r="9482" customFormat="1" x14ac:dyDescent="0.15"/>
    <row r="9483" customFormat="1" x14ac:dyDescent="0.15"/>
    <row r="9484" customFormat="1" x14ac:dyDescent="0.15"/>
    <row r="9485" customFormat="1" x14ac:dyDescent="0.15"/>
    <row r="9486" customFormat="1" x14ac:dyDescent="0.15"/>
    <row r="9487" customFormat="1" x14ac:dyDescent="0.15"/>
    <row r="9488" customFormat="1" x14ac:dyDescent="0.15"/>
    <row r="9489" customFormat="1" x14ac:dyDescent="0.15"/>
    <row r="9490" customFormat="1" x14ac:dyDescent="0.15"/>
    <row r="9491" customFormat="1" x14ac:dyDescent="0.15"/>
    <row r="9492" customFormat="1" x14ac:dyDescent="0.15"/>
    <row r="9493" customFormat="1" x14ac:dyDescent="0.15"/>
    <row r="9494" customFormat="1" x14ac:dyDescent="0.15"/>
    <row r="9495" customFormat="1" x14ac:dyDescent="0.15"/>
    <row r="9496" customFormat="1" x14ac:dyDescent="0.15"/>
    <row r="9497" customFormat="1" x14ac:dyDescent="0.15"/>
    <row r="9498" customFormat="1" x14ac:dyDescent="0.15"/>
    <row r="9499" customFormat="1" x14ac:dyDescent="0.15"/>
    <row r="9500" customFormat="1" x14ac:dyDescent="0.15"/>
    <row r="9501" customFormat="1" x14ac:dyDescent="0.15"/>
    <row r="9502" customFormat="1" x14ac:dyDescent="0.15"/>
    <row r="9503" customFormat="1" x14ac:dyDescent="0.15"/>
    <row r="9504" customFormat="1" x14ac:dyDescent="0.15"/>
    <row r="9505" customFormat="1" x14ac:dyDescent="0.15"/>
    <row r="9506" customFormat="1" x14ac:dyDescent="0.15"/>
    <row r="9507" customFormat="1" x14ac:dyDescent="0.15"/>
    <row r="9508" customFormat="1" x14ac:dyDescent="0.15"/>
    <row r="9509" customFormat="1" x14ac:dyDescent="0.15"/>
    <row r="9510" customFormat="1" x14ac:dyDescent="0.15"/>
    <row r="9511" customFormat="1" x14ac:dyDescent="0.15"/>
    <row r="9512" customFormat="1" x14ac:dyDescent="0.15"/>
    <row r="9513" customFormat="1" x14ac:dyDescent="0.15"/>
    <row r="9514" customFormat="1" x14ac:dyDescent="0.15"/>
    <row r="9515" customFormat="1" x14ac:dyDescent="0.15"/>
    <row r="9516" customFormat="1" x14ac:dyDescent="0.15"/>
    <row r="9517" customFormat="1" x14ac:dyDescent="0.15"/>
    <row r="9518" customFormat="1" x14ac:dyDescent="0.15"/>
    <row r="9519" customFormat="1" x14ac:dyDescent="0.15"/>
    <row r="9520" customFormat="1" x14ac:dyDescent="0.15"/>
    <row r="9521" customFormat="1" x14ac:dyDescent="0.15"/>
    <row r="9522" customFormat="1" x14ac:dyDescent="0.15"/>
    <row r="9523" customFormat="1" x14ac:dyDescent="0.15"/>
    <row r="9524" customFormat="1" x14ac:dyDescent="0.15"/>
    <row r="9525" customFormat="1" x14ac:dyDescent="0.15"/>
    <row r="9526" customFormat="1" x14ac:dyDescent="0.15"/>
    <row r="9527" customFormat="1" x14ac:dyDescent="0.15"/>
    <row r="9528" customFormat="1" x14ac:dyDescent="0.15"/>
    <row r="9529" customFormat="1" x14ac:dyDescent="0.15"/>
    <row r="9530" customFormat="1" x14ac:dyDescent="0.15"/>
    <row r="9531" customFormat="1" x14ac:dyDescent="0.15"/>
    <row r="9532" customFormat="1" x14ac:dyDescent="0.15"/>
    <row r="9533" customFormat="1" x14ac:dyDescent="0.15"/>
    <row r="9534" customFormat="1" x14ac:dyDescent="0.15"/>
    <row r="9535" customFormat="1" x14ac:dyDescent="0.15"/>
    <row r="9536" customFormat="1" x14ac:dyDescent="0.15"/>
    <row r="9537" customFormat="1" x14ac:dyDescent="0.15"/>
    <row r="9538" customFormat="1" x14ac:dyDescent="0.15"/>
    <row r="9539" customFormat="1" x14ac:dyDescent="0.15"/>
    <row r="9540" customFormat="1" x14ac:dyDescent="0.15"/>
    <row r="9541" customFormat="1" x14ac:dyDescent="0.15"/>
    <row r="9542" customFormat="1" x14ac:dyDescent="0.15"/>
    <row r="9543" customFormat="1" x14ac:dyDescent="0.15"/>
    <row r="9544" customFormat="1" x14ac:dyDescent="0.15"/>
    <row r="9545" customFormat="1" x14ac:dyDescent="0.15"/>
    <row r="9546" customFormat="1" x14ac:dyDescent="0.15"/>
    <row r="9547" customFormat="1" x14ac:dyDescent="0.15"/>
    <row r="9548" customFormat="1" x14ac:dyDescent="0.15"/>
    <row r="9549" customFormat="1" x14ac:dyDescent="0.15"/>
    <row r="9550" customFormat="1" x14ac:dyDescent="0.15"/>
    <row r="9551" customFormat="1" x14ac:dyDescent="0.15"/>
    <row r="9552" customFormat="1" x14ac:dyDescent="0.15"/>
    <row r="9553" customFormat="1" x14ac:dyDescent="0.15"/>
    <row r="9554" customFormat="1" x14ac:dyDescent="0.15"/>
    <row r="9555" customFormat="1" x14ac:dyDescent="0.15"/>
    <row r="9556" customFormat="1" x14ac:dyDescent="0.15"/>
    <row r="9557" customFormat="1" x14ac:dyDescent="0.15"/>
    <row r="9558" customFormat="1" x14ac:dyDescent="0.15"/>
    <row r="9559" customFormat="1" x14ac:dyDescent="0.15"/>
    <row r="9560" customFormat="1" x14ac:dyDescent="0.15"/>
    <row r="9561" customFormat="1" x14ac:dyDescent="0.15"/>
    <row r="9562" customFormat="1" x14ac:dyDescent="0.15"/>
    <row r="9563" customFormat="1" x14ac:dyDescent="0.15"/>
    <row r="9564" customFormat="1" x14ac:dyDescent="0.15"/>
    <row r="9565" customFormat="1" x14ac:dyDescent="0.15"/>
    <row r="9566" customFormat="1" x14ac:dyDescent="0.15"/>
    <row r="9567" customFormat="1" x14ac:dyDescent="0.15"/>
    <row r="9568" customFormat="1" x14ac:dyDescent="0.15"/>
    <row r="9569" customFormat="1" x14ac:dyDescent="0.15"/>
    <row r="9570" customFormat="1" x14ac:dyDescent="0.15"/>
    <row r="9571" customFormat="1" x14ac:dyDescent="0.15"/>
    <row r="9572" customFormat="1" x14ac:dyDescent="0.15"/>
    <row r="9573" customFormat="1" x14ac:dyDescent="0.15"/>
    <row r="9574" customFormat="1" x14ac:dyDescent="0.15"/>
    <row r="9575" customFormat="1" x14ac:dyDescent="0.15"/>
    <row r="9576" customFormat="1" x14ac:dyDescent="0.15"/>
    <row r="9577" customFormat="1" x14ac:dyDescent="0.15"/>
    <row r="9578" customFormat="1" x14ac:dyDescent="0.15"/>
    <row r="9579" customFormat="1" x14ac:dyDescent="0.15"/>
    <row r="9580" customFormat="1" x14ac:dyDescent="0.15"/>
    <row r="9581" customFormat="1" x14ac:dyDescent="0.15"/>
    <row r="9582" customFormat="1" x14ac:dyDescent="0.15"/>
    <row r="9583" customFormat="1" x14ac:dyDescent="0.15"/>
    <row r="9584" customFormat="1" x14ac:dyDescent="0.15"/>
    <row r="9585" customFormat="1" x14ac:dyDescent="0.15"/>
    <row r="9586" customFormat="1" x14ac:dyDescent="0.15"/>
    <row r="9587" customFormat="1" x14ac:dyDescent="0.15"/>
    <row r="9588" customFormat="1" x14ac:dyDescent="0.15"/>
    <row r="9589" customFormat="1" x14ac:dyDescent="0.15"/>
    <row r="9590" customFormat="1" x14ac:dyDescent="0.15"/>
    <row r="9591" customFormat="1" x14ac:dyDescent="0.15"/>
    <row r="9592" customFormat="1" x14ac:dyDescent="0.15"/>
    <row r="9593" customFormat="1" x14ac:dyDescent="0.15"/>
    <row r="9594" customFormat="1" x14ac:dyDescent="0.15"/>
    <row r="9595" customFormat="1" x14ac:dyDescent="0.15"/>
    <row r="9596" customFormat="1" x14ac:dyDescent="0.15"/>
    <row r="9597" customFormat="1" x14ac:dyDescent="0.15"/>
    <row r="9598" customFormat="1" x14ac:dyDescent="0.15"/>
    <row r="9599" customFormat="1" x14ac:dyDescent="0.15"/>
    <row r="9600" customFormat="1" x14ac:dyDescent="0.15"/>
    <row r="9601" customFormat="1" x14ac:dyDescent="0.15"/>
    <row r="9602" customFormat="1" x14ac:dyDescent="0.15"/>
    <row r="9603" customFormat="1" x14ac:dyDescent="0.15"/>
    <row r="9604" customFormat="1" x14ac:dyDescent="0.15"/>
    <row r="9605" customFormat="1" x14ac:dyDescent="0.15"/>
    <row r="9606" customFormat="1" x14ac:dyDescent="0.15"/>
    <row r="9607" customFormat="1" x14ac:dyDescent="0.15"/>
    <row r="9608" customFormat="1" x14ac:dyDescent="0.15"/>
    <row r="9609" customFormat="1" x14ac:dyDescent="0.15"/>
    <row r="9610" customFormat="1" x14ac:dyDescent="0.15"/>
    <row r="9611" customFormat="1" x14ac:dyDescent="0.15"/>
    <row r="9612" customFormat="1" x14ac:dyDescent="0.15"/>
    <row r="9613" customFormat="1" x14ac:dyDescent="0.15"/>
    <row r="9614" customFormat="1" x14ac:dyDescent="0.15"/>
    <row r="9615" customFormat="1" x14ac:dyDescent="0.15"/>
    <row r="9616" customFormat="1" x14ac:dyDescent="0.15"/>
    <row r="9617" customFormat="1" x14ac:dyDescent="0.15"/>
    <row r="9618" customFormat="1" x14ac:dyDescent="0.15"/>
    <row r="9619" customFormat="1" x14ac:dyDescent="0.15"/>
    <row r="9620" customFormat="1" x14ac:dyDescent="0.15"/>
    <row r="9621" customFormat="1" x14ac:dyDescent="0.15"/>
    <row r="9622" customFormat="1" x14ac:dyDescent="0.15"/>
    <row r="9623" customFormat="1" x14ac:dyDescent="0.15"/>
    <row r="9624" customFormat="1" x14ac:dyDescent="0.15"/>
    <row r="9625" customFormat="1" x14ac:dyDescent="0.15"/>
    <row r="9626" customFormat="1" x14ac:dyDescent="0.15"/>
    <row r="9627" customFormat="1" x14ac:dyDescent="0.15"/>
    <row r="9628" customFormat="1" x14ac:dyDescent="0.15"/>
    <row r="9629" customFormat="1" x14ac:dyDescent="0.15"/>
    <row r="9630" customFormat="1" x14ac:dyDescent="0.15"/>
    <row r="9631" customFormat="1" x14ac:dyDescent="0.15"/>
    <row r="9632" customFormat="1" x14ac:dyDescent="0.15"/>
    <row r="9633" customFormat="1" x14ac:dyDescent="0.15"/>
    <row r="9634" customFormat="1" x14ac:dyDescent="0.15"/>
    <row r="9635" customFormat="1" x14ac:dyDescent="0.15"/>
    <row r="9636" customFormat="1" x14ac:dyDescent="0.15"/>
    <row r="9637" customFormat="1" x14ac:dyDescent="0.15"/>
    <row r="9638" customFormat="1" x14ac:dyDescent="0.15"/>
    <row r="9639" customFormat="1" x14ac:dyDescent="0.15"/>
    <row r="9640" customFormat="1" x14ac:dyDescent="0.15"/>
    <row r="9641" customFormat="1" x14ac:dyDescent="0.15"/>
    <row r="9642" customFormat="1" x14ac:dyDescent="0.15"/>
    <row r="9643" customFormat="1" x14ac:dyDescent="0.15"/>
    <row r="9644" customFormat="1" x14ac:dyDescent="0.15"/>
    <row r="9645" customFormat="1" x14ac:dyDescent="0.15"/>
    <row r="9646" customFormat="1" x14ac:dyDescent="0.15"/>
    <row r="9647" customFormat="1" x14ac:dyDescent="0.15"/>
    <row r="9648" customFormat="1" x14ac:dyDescent="0.15"/>
    <row r="9649" customFormat="1" x14ac:dyDescent="0.15"/>
    <row r="9650" customFormat="1" x14ac:dyDescent="0.15"/>
    <row r="9651" customFormat="1" x14ac:dyDescent="0.15"/>
    <row r="9652" customFormat="1" x14ac:dyDescent="0.15"/>
    <row r="9653" customFormat="1" x14ac:dyDescent="0.15"/>
    <row r="9654" customFormat="1" x14ac:dyDescent="0.15"/>
    <row r="9655" customFormat="1" x14ac:dyDescent="0.15"/>
    <row r="9656" customFormat="1" x14ac:dyDescent="0.15"/>
    <row r="9657" customFormat="1" x14ac:dyDescent="0.15"/>
    <row r="9658" customFormat="1" x14ac:dyDescent="0.15"/>
    <row r="9659" customFormat="1" x14ac:dyDescent="0.15"/>
    <row r="9660" customFormat="1" x14ac:dyDescent="0.15"/>
    <row r="9661" customFormat="1" x14ac:dyDescent="0.15"/>
    <row r="9662" customFormat="1" x14ac:dyDescent="0.15"/>
    <row r="9663" customFormat="1" x14ac:dyDescent="0.15"/>
    <row r="9664" customFormat="1" x14ac:dyDescent="0.15"/>
    <row r="9665" customFormat="1" x14ac:dyDescent="0.15"/>
    <row r="9666" customFormat="1" x14ac:dyDescent="0.15"/>
    <row r="9667" customFormat="1" x14ac:dyDescent="0.15"/>
    <row r="9668" customFormat="1" x14ac:dyDescent="0.15"/>
    <row r="9669" customFormat="1" x14ac:dyDescent="0.15"/>
    <row r="9670" customFormat="1" x14ac:dyDescent="0.15"/>
    <row r="9671" customFormat="1" x14ac:dyDescent="0.15"/>
    <row r="9672" customFormat="1" x14ac:dyDescent="0.15"/>
    <row r="9673" customFormat="1" x14ac:dyDescent="0.15"/>
    <row r="9674" customFormat="1" x14ac:dyDescent="0.15"/>
    <row r="9675" customFormat="1" x14ac:dyDescent="0.15"/>
    <row r="9676" customFormat="1" x14ac:dyDescent="0.15"/>
    <row r="9677" customFormat="1" x14ac:dyDescent="0.15"/>
    <row r="9678" customFormat="1" x14ac:dyDescent="0.15"/>
    <row r="9679" customFormat="1" x14ac:dyDescent="0.15"/>
    <row r="9680" customFormat="1" x14ac:dyDescent="0.15"/>
    <row r="9681" customFormat="1" x14ac:dyDescent="0.15"/>
    <row r="9682" customFormat="1" x14ac:dyDescent="0.15"/>
    <row r="9683" customFormat="1" x14ac:dyDescent="0.15"/>
    <row r="9684" customFormat="1" x14ac:dyDescent="0.15"/>
    <row r="9685" customFormat="1" x14ac:dyDescent="0.15"/>
    <row r="9686" customFormat="1" x14ac:dyDescent="0.15"/>
    <row r="9687" customFormat="1" x14ac:dyDescent="0.15"/>
    <row r="9688" customFormat="1" x14ac:dyDescent="0.15"/>
    <row r="9689" customFormat="1" x14ac:dyDescent="0.15"/>
    <row r="9690" customFormat="1" x14ac:dyDescent="0.15"/>
    <row r="9691" customFormat="1" x14ac:dyDescent="0.15"/>
    <row r="9692" customFormat="1" x14ac:dyDescent="0.15"/>
    <row r="9693" customFormat="1" x14ac:dyDescent="0.15"/>
    <row r="9694" customFormat="1" x14ac:dyDescent="0.15"/>
    <row r="9695" customFormat="1" x14ac:dyDescent="0.15"/>
    <row r="9696" customFormat="1" x14ac:dyDescent="0.15"/>
    <row r="9697" customFormat="1" x14ac:dyDescent="0.15"/>
    <row r="9698" customFormat="1" x14ac:dyDescent="0.15"/>
    <row r="9699" customFormat="1" x14ac:dyDescent="0.15"/>
    <row r="9700" customFormat="1" x14ac:dyDescent="0.15"/>
    <row r="9701" customFormat="1" x14ac:dyDescent="0.15"/>
    <row r="9702" customFormat="1" x14ac:dyDescent="0.15"/>
    <row r="9703" customFormat="1" x14ac:dyDescent="0.15"/>
    <row r="9704" customFormat="1" x14ac:dyDescent="0.15"/>
    <row r="9705" customFormat="1" x14ac:dyDescent="0.15"/>
    <row r="9706" customFormat="1" x14ac:dyDescent="0.15"/>
    <row r="9707" customFormat="1" x14ac:dyDescent="0.15"/>
    <row r="9708" customFormat="1" x14ac:dyDescent="0.15"/>
    <row r="9709" customFormat="1" x14ac:dyDescent="0.15"/>
    <row r="9710" customFormat="1" x14ac:dyDescent="0.15"/>
    <row r="9711" customFormat="1" x14ac:dyDescent="0.15"/>
    <row r="9712" customFormat="1" x14ac:dyDescent="0.15"/>
    <row r="9713" customFormat="1" x14ac:dyDescent="0.15"/>
    <row r="9714" customFormat="1" x14ac:dyDescent="0.15"/>
    <row r="9715" customFormat="1" x14ac:dyDescent="0.15"/>
    <row r="9716" customFormat="1" x14ac:dyDescent="0.15"/>
    <row r="9717" customFormat="1" x14ac:dyDescent="0.15"/>
    <row r="9718" customFormat="1" x14ac:dyDescent="0.15"/>
    <row r="9719" customFormat="1" x14ac:dyDescent="0.15"/>
    <row r="9720" customFormat="1" x14ac:dyDescent="0.15"/>
    <row r="9721" customFormat="1" x14ac:dyDescent="0.15"/>
    <row r="9722" customFormat="1" x14ac:dyDescent="0.15"/>
    <row r="9723" customFormat="1" x14ac:dyDescent="0.15"/>
    <row r="9724" customFormat="1" x14ac:dyDescent="0.15"/>
    <row r="9725" customFormat="1" x14ac:dyDescent="0.15"/>
    <row r="9726" customFormat="1" x14ac:dyDescent="0.15"/>
    <row r="9727" customFormat="1" x14ac:dyDescent="0.15"/>
    <row r="9728" customFormat="1" x14ac:dyDescent="0.15"/>
    <row r="9729" customFormat="1" x14ac:dyDescent="0.15"/>
    <row r="9730" customFormat="1" x14ac:dyDescent="0.15"/>
    <row r="9731" customFormat="1" x14ac:dyDescent="0.15"/>
    <row r="9732" customFormat="1" x14ac:dyDescent="0.15"/>
    <row r="9733" customFormat="1" x14ac:dyDescent="0.15"/>
    <row r="9734" customFormat="1" x14ac:dyDescent="0.15"/>
    <row r="9735" customFormat="1" x14ac:dyDescent="0.15"/>
    <row r="9736" customFormat="1" x14ac:dyDescent="0.15"/>
    <row r="9737" customFormat="1" x14ac:dyDescent="0.15"/>
    <row r="9738" customFormat="1" x14ac:dyDescent="0.15"/>
    <row r="9739" customFormat="1" x14ac:dyDescent="0.15"/>
    <row r="9740" customFormat="1" x14ac:dyDescent="0.15"/>
    <row r="9741" customFormat="1" x14ac:dyDescent="0.15"/>
    <row r="9742" customFormat="1" x14ac:dyDescent="0.15"/>
    <row r="9743" customFormat="1" x14ac:dyDescent="0.15"/>
    <row r="9744" customFormat="1" x14ac:dyDescent="0.15"/>
    <row r="9745" customFormat="1" x14ac:dyDescent="0.15"/>
    <row r="9746" customFormat="1" x14ac:dyDescent="0.15"/>
    <row r="9747" customFormat="1" x14ac:dyDescent="0.15"/>
    <row r="9748" customFormat="1" x14ac:dyDescent="0.15"/>
    <row r="9749" customFormat="1" x14ac:dyDescent="0.15"/>
    <row r="9750" customFormat="1" x14ac:dyDescent="0.15"/>
    <row r="9751" customFormat="1" x14ac:dyDescent="0.15"/>
    <row r="9752" customFormat="1" x14ac:dyDescent="0.15"/>
    <row r="9753" customFormat="1" x14ac:dyDescent="0.15"/>
    <row r="9754" customFormat="1" x14ac:dyDescent="0.15"/>
    <row r="9755" customFormat="1" x14ac:dyDescent="0.15"/>
    <row r="9756" customFormat="1" x14ac:dyDescent="0.15"/>
    <row r="9757" customFormat="1" x14ac:dyDescent="0.15"/>
    <row r="9758" customFormat="1" x14ac:dyDescent="0.15"/>
    <row r="9759" customFormat="1" x14ac:dyDescent="0.15"/>
    <row r="9760" customFormat="1" x14ac:dyDescent="0.15"/>
    <row r="9761" customFormat="1" x14ac:dyDescent="0.15"/>
    <row r="9762" customFormat="1" x14ac:dyDescent="0.15"/>
    <row r="9763" customFormat="1" x14ac:dyDescent="0.15"/>
    <row r="9764" customFormat="1" x14ac:dyDescent="0.15"/>
    <row r="9765" customFormat="1" x14ac:dyDescent="0.15"/>
    <row r="9766" customFormat="1" x14ac:dyDescent="0.15"/>
    <row r="9767" customFormat="1" x14ac:dyDescent="0.15"/>
    <row r="9768" customFormat="1" x14ac:dyDescent="0.15"/>
    <row r="9769" customFormat="1" x14ac:dyDescent="0.15"/>
    <row r="9770" customFormat="1" x14ac:dyDescent="0.15"/>
    <row r="9771" customFormat="1" x14ac:dyDescent="0.15"/>
    <row r="9772" customFormat="1" x14ac:dyDescent="0.15"/>
    <row r="9773" customFormat="1" x14ac:dyDescent="0.15"/>
    <row r="9774" customFormat="1" x14ac:dyDescent="0.15"/>
    <row r="9775" customFormat="1" x14ac:dyDescent="0.15"/>
    <row r="9776" customFormat="1" x14ac:dyDescent="0.15"/>
    <row r="9777" customFormat="1" x14ac:dyDescent="0.15"/>
    <row r="9778" customFormat="1" x14ac:dyDescent="0.15"/>
    <row r="9779" customFormat="1" x14ac:dyDescent="0.15"/>
    <row r="9780" customFormat="1" x14ac:dyDescent="0.15"/>
    <row r="9781" customFormat="1" x14ac:dyDescent="0.15"/>
    <row r="9782" customFormat="1" x14ac:dyDescent="0.15"/>
    <row r="9783" customFormat="1" x14ac:dyDescent="0.15"/>
    <row r="9784" customFormat="1" x14ac:dyDescent="0.15"/>
    <row r="9785" customFormat="1" x14ac:dyDescent="0.15"/>
    <row r="9786" customFormat="1" x14ac:dyDescent="0.15"/>
    <row r="9787" customFormat="1" x14ac:dyDescent="0.15"/>
    <row r="9788" customFormat="1" x14ac:dyDescent="0.15"/>
    <row r="9789" customFormat="1" x14ac:dyDescent="0.15"/>
    <row r="9790" customFormat="1" x14ac:dyDescent="0.15"/>
    <row r="9791" customFormat="1" x14ac:dyDescent="0.15"/>
    <row r="9792" customFormat="1" x14ac:dyDescent="0.15"/>
    <row r="9793" customFormat="1" x14ac:dyDescent="0.15"/>
    <row r="9794" customFormat="1" x14ac:dyDescent="0.15"/>
    <row r="9795" customFormat="1" x14ac:dyDescent="0.15"/>
    <row r="9796" customFormat="1" x14ac:dyDescent="0.15"/>
    <row r="9797" customFormat="1" x14ac:dyDescent="0.15"/>
    <row r="9798" customFormat="1" x14ac:dyDescent="0.15"/>
    <row r="9799" customFormat="1" x14ac:dyDescent="0.15"/>
    <row r="9800" customFormat="1" x14ac:dyDescent="0.15"/>
    <row r="9801" customFormat="1" x14ac:dyDescent="0.15"/>
    <row r="9802" customFormat="1" x14ac:dyDescent="0.15"/>
    <row r="9803" customFormat="1" x14ac:dyDescent="0.15"/>
    <row r="9804" customFormat="1" x14ac:dyDescent="0.15"/>
    <row r="9805" customFormat="1" x14ac:dyDescent="0.15"/>
    <row r="9806" customFormat="1" x14ac:dyDescent="0.15"/>
    <row r="9807" customFormat="1" x14ac:dyDescent="0.15"/>
    <row r="9808" customFormat="1" x14ac:dyDescent="0.15"/>
    <row r="9809" customFormat="1" x14ac:dyDescent="0.15"/>
    <row r="9810" customFormat="1" x14ac:dyDescent="0.15"/>
    <row r="9811" customFormat="1" x14ac:dyDescent="0.15"/>
    <row r="9812" customFormat="1" x14ac:dyDescent="0.15"/>
    <row r="9813" customFormat="1" x14ac:dyDescent="0.15"/>
    <row r="9814" customFormat="1" x14ac:dyDescent="0.15"/>
    <row r="9815" customFormat="1" x14ac:dyDescent="0.15"/>
    <row r="9816" customFormat="1" x14ac:dyDescent="0.15"/>
    <row r="9817" customFormat="1" x14ac:dyDescent="0.15"/>
    <row r="9818" customFormat="1" x14ac:dyDescent="0.15"/>
    <row r="9819" customFormat="1" x14ac:dyDescent="0.15"/>
    <row r="9820" customFormat="1" x14ac:dyDescent="0.15"/>
    <row r="9821" customFormat="1" x14ac:dyDescent="0.15"/>
    <row r="9822" customFormat="1" x14ac:dyDescent="0.15"/>
    <row r="9823" customFormat="1" x14ac:dyDescent="0.15"/>
    <row r="9824" customFormat="1" x14ac:dyDescent="0.15"/>
    <row r="9825" customFormat="1" x14ac:dyDescent="0.15"/>
    <row r="9826" customFormat="1" x14ac:dyDescent="0.15"/>
    <row r="9827" customFormat="1" x14ac:dyDescent="0.15"/>
    <row r="9828" customFormat="1" x14ac:dyDescent="0.15"/>
    <row r="9829" customFormat="1" x14ac:dyDescent="0.15"/>
    <row r="9830" customFormat="1" x14ac:dyDescent="0.15"/>
    <row r="9831" customFormat="1" x14ac:dyDescent="0.15"/>
    <row r="9832" customFormat="1" x14ac:dyDescent="0.15"/>
    <row r="9833" customFormat="1" x14ac:dyDescent="0.15"/>
    <row r="9834" customFormat="1" x14ac:dyDescent="0.15"/>
    <row r="9835" customFormat="1" x14ac:dyDescent="0.15"/>
    <row r="9836" customFormat="1" x14ac:dyDescent="0.15"/>
    <row r="9837" customFormat="1" x14ac:dyDescent="0.15"/>
    <row r="9838" customFormat="1" x14ac:dyDescent="0.15"/>
    <row r="9839" customFormat="1" x14ac:dyDescent="0.15"/>
    <row r="9840" customFormat="1" x14ac:dyDescent="0.15"/>
    <row r="9841" customFormat="1" x14ac:dyDescent="0.15"/>
    <row r="9842" customFormat="1" x14ac:dyDescent="0.15"/>
    <row r="9843" customFormat="1" x14ac:dyDescent="0.15"/>
    <row r="9844" customFormat="1" x14ac:dyDescent="0.15"/>
    <row r="9845" customFormat="1" x14ac:dyDescent="0.15"/>
    <row r="9846" customFormat="1" x14ac:dyDescent="0.15"/>
    <row r="9847" customFormat="1" x14ac:dyDescent="0.15"/>
    <row r="9848" customFormat="1" x14ac:dyDescent="0.15"/>
    <row r="9849" customFormat="1" x14ac:dyDescent="0.15"/>
    <row r="9850" customFormat="1" x14ac:dyDescent="0.15"/>
    <row r="9851" customFormat="1" x14ac:dyDescent="0.15"/>
    <row r="9852" customFormat="1" x14ac:dyDescent="0.15"/>
    <row r="9853" customFormat="1" x14ac:dyDescent="0.15"/>
    <row r="9854" customFormat="1" x14ac:dyDescent="0.15"/>
    <row r="9855" customFormat="1" x14ac:dyDescent="0.15"/>
    <row r="9856" customFormat="1" x14ac:dyDescent="0.15"/>
    <row r="9857" customFormat="1" x14ac:dyDescent="0.15"/>
    <row r="9858" customFormat="1" x14ac:dyDescent="0.15"/>
    <row r="9859" customFormat="1" x14ac:dyDescent="0.15"/>
    <row r="9860" customFormat="1" x14ac:dyDescent="0.15"/>
    <row r="9861" customFormat="1" x14ac:dyDescent="0.15"/>
    <row r="9862" customFormat="1" x14ac:dyDescent="0.15"/>
    <row r="9863" customFormat="1" x14ac:dyDescent="0.15"/>
    <row r="9864" customFormat="1" x14ac:dyDescent="0.15"/>
    <row r="9865" customFormat="1" x14ac:dyDescent="0.15"/>
    <row r="9866" customFormat="1" x14ac:dyDescent="0.15"/>
    <row r="9867" customFormat="1" x14ac:dyDescent="0.15"/>
    <row r="9868" customFormat="1" x14ac:dyDescent="0.15"/>
    <row r="9869" customFormat="1" x14ac:dyDescent="0.15"/>
    <row r="9870" customFormat="1" x14ac:dyDescent="0.15"/>
    <row r="9871" customFormat="1" x14ac:dyDescent="0.15"/>
    <row r="9872" customFormat="1" x14ac:dyDescent="0.15"/>
    <row r="9873" customFormat="1" x14ac:dyDescent="0.15"/>
    <row r="9874" customFormat="1" x14ac:dyDescent="0.15"/>
    <row r="9875" customFormat="1" x14ac:dyDescent="0.15"/>
    <row r="9876" customFormat="1" x14ac:dyDescent="0.15"/>
    <row r="9877" customFormat="1" x14ac:dyDescent="0.15"/>
    <row r="9878" customFormat="1" x14ac:dyDescent="0.15"/>
    <row r="9879" customFormat="1" x14ac:dyDescent="0.15"/>
    <row r="9880" customFormat="1" x14ac:dyDescent="0.15"/>
    <row r="9881" customFormat="1" x14ac:dyDescent="0.15"/>
    <row r="9882" customFormat="1" x14ac:dyDescent="0.15"/>
    <row r="9883" customFormat="1" x14ac:dyDescent="0.15"/>
    <row r="9884" customFormat="1" x14ac:dyDescent="0.15"/>
    <row r="9885" customFormat="1" x14ac:dyDescent="0.15"/>
    <row r="9886" customFormat="1" x14ac:dyDescent="0.15"/>
    <row r="9887" customFormat="1" x14ac:dyDescent="0.15"/>
    <row r="9888" customFormat="1" x14ac:dyDescent="0.15"/>
    <row r="9889" customFormat="1" x14ac:dyDescent="0.15"/>
    <row r="9890" customFormat="1" x14ac:dyDescent="0.15"/>
    <row r="9891" customFormat="1" x14ac:dyDescent="0.15"/>
    <row r="9892" customFormat="1" x14ac:dyDescent="0.15"/>
    <row r="9893" customFormat="1" x14ac:dyDescent="0.15"/>
    <row r="9894" customFormat="1" x14ac:dyDescent="0.15"/>
    <row r="9895" customFormat="1" x14ac:dyDescent="0.15"/>
    <row r="9896" customFormat="1" x14ac:dyDescent="0.15"/>
    <row r="9897" customFormat="1" x14ac:dyDescent="0.15"/>
    <row r="9898" customFormat="1" x14ac:dyDescent="0.15"/>
    <row r="9899" customFormat="1" x14ac:dyDescent="0.15"/>
    <row r="9900" customFormat="1" x14ac:dyDescent="0.15"/>
    <row r="9901" customFormat="1" x14ac:dyDescent="0.15"/>
    <row r="9902" customFormat="1" x14ac:dyDescent="0.15"/>
    <row r="9903" customFormat="1" x14ac:dyDescent="0.15"/>
    <row r="9904" customFormat="1" x14ac:dyDescent="0.15"/>
    <row r="9905" customFormat="1" x14ac:dyDescent="0.15"/>
    <row r="9906" customFormat="1" x14ac:dyDescent="0.15"/>
    <row r="9907" customFormat="1" x14ac:dyDescent="0.15"/>
    <row r="9908" customFormat="1" x14ac:dyDescent="0.15"/>
    <row r="9909" customFormat="1" x14ac:dyDescent="0.15"/>
    <row r="9910" customFormat="1" x14ac:dyDescent="0.15"/>
    <row r="9911" customFormat="1" x14ac:dyDescent="0.15"/>
    <row r="9912" customFormat="1" x14ac:dyDescent="0.15"/>
    <row r="9913" customFormat="1" x14ac:dyDescent="0.15"/>
    <row r="9914" customFormat="1" x14ac:dyDescent="0.15"/>
    <row r="9915" customFormat="1" x14ac:dyDescent="0.15"/>
    <row r="9916" customFormat="1" x14ac:dyDescent="0.15"/>
    <row r="9917" customFormat="1" x14ac:dyDescent="0.15"/>
    <row r="9918" customFormat="1" x14ac:dyDescent="0.15"/>
    <row r="9919" customFormat="1" x14ac:dyDescent="0.15"/>
    <row r="9920" customFormat="1" x14ac:dyDescent="0.15"/>
    <row r="9921" customFormat="1" x14ac:dyDescent="0.15"/>
    <row r="9922" customFormat="1" x14ac:dyDescent="0.15"/>
    <row r="9923" customFormat="1" x14ac:dyDescent="0.15"/>
    <row r="9924" customFormat="1" x14ac:dyDescent="0.15"/>
    <row r="9925" customFormat="1" x14ac:dyDescent="0.15"/>
    <row r="9926" customFormat="1" x14ac:dyDescent="0.15"/>
    <row r="9927" customFormat="1" x14ac:dyDescent="0.15"/>
    <row r="9928" customFormat="1" x14ac:dyDescent="0.15"/>
    <row r="9929" customFormat="1" x14ac:dyDescent="0.15"/>
    <row r="9930" customFormat="1" x14ac:dyDescent="0.15"/>
    <row r="9931" customFormat="1" x14ac:dyDescent="0.15"/>
    <row r="9932" customFormat="1" x14ac:dyDescent="0.15"/>
    <row r="9933" customFormat="1" x14ac:dyDescent="0.15"/>
    <row r="9934" customFormat="1" x14ac:dyDescent="0.15"/>
    <row r="9935" customFormat="1" x14ac:dyDescent="0.15"/>
    <row r="9936" customFormat="1" x14ac:dyDescent="0.15"/>
    <row r="9937" customFormat="1" x14ac:dyDescent="0.15"/>
    <row r="9938" customFormat="1" x14ac:dyDescent="0.15"/>
    <row r="9939" customFormat="1" x14ac:dyDescent="0.15"/>
    <row r="9940" customFormat="1" x14ac:dyDescent="0.15"/>
    <row r="9941" customFormat="1" x14ac:dyDescent="0.15"/>
    <row r="9942" customFormat="1" x14ac:dyDescent="0.15"/>
    <row r="9943" customFormat="1" x14ac:dyDescent="0.15"/>
    <row r="9944" customFormat="1" x14ac:dyDescent="0.15"/>
    <row r="9945" customFormat="1" x14ac:dyDescent="0.15"/>
    <row r="9946" customFormat="1" x14ac:dyDescent="0.15"/>
    <row r="9947" customFormat="1" x14ac:dyDescent="0.15"/>
    <row r="9948" customFormat="1" x14ac:dyDescent="0.15"/>
    <row r="9949" customFormat="1" x14ac:dyDescent="0.15"/>
    <row r="9950" customFormat="1" x14ac:dyDescent="0.15"/>
    <row r="9951" customFormat="1" x14ac:dyDescent="0.15"/>
    <row r="9952" customFormat="1" x14ac:dyDescent="0.15"/>
    <row r="9953" customFormat="1" x14ac:dyDescent="0.15"/>
    <row r="9954" customFormat="1" x14ac:dyDescent="0.15"/>
    <row r="9955" customFormat="1" x14ac:dyDescent="0.15"/>
    <row r="9956" customFormat="1" x14ac:dyDescent="0.15"/>
    <row r="9957" customFormat="1" x14ac:dyDescent="0.15"/>
    <row r="9958" customFormat="1" x14ac:dyDescent="0.15"/>
    <row r="9959" customFormat="1" x14ac:dyDescent="0.15"/>
    <row r="9960" customFormat="1" x14ac:dyDescent="0.15"/>
    <row r="9961" customFormat="1" x14ac:dyDescent="0.15"/>
    <row r="9962" customFormat="1" x14ac:dyDescent="0.15"/>
    <row r="9963" customFormat="1" x14ac:dyDescent="0.15"/>
    <row r="9964" customFormat="1" x14ac:dyDescent="0.15"/>
    <row r="9965" customFormat="1" x14ac:dyDescent="0.15"/>
    <row r="9966" customFormat="1" x14ac:dyDescent="0.15"/>
    <row r="9967" customFormat="1" x14ac:dyDescent="0.15"/>
    <row r="9968" customFormat="1" x14ac:dyDescent="0.15"/>
    <row r="9969" customFormat="1" x14ac:dyDescent="0.15"/>
    <row r="9970" customFormat="1" x14ac:dyDescent="0.15"/>
    <row r="9971" customFormat="1" x14ac:dyDescent="0.15"/>
    <row r="9972" customFormat="1" x14ac:dyDescent="0.15"/>
    <row r="9973" customFormat="1" x14ac:dyDescent="0.15"/>
    <row r="9974" customFormat="1" x14ac:dyDescent="0.15"/>
    <row r="9975" customFormat="1" x14ac:dyDescent="0.15"/>
    <row r="9976" customFormat="1" x14ac:dyDescent="0.15"/>
    <row r="9977" customFormat="1" x14ac:dyDescent="0.15"/>
    <row r="9978" customFormat="1" x14ac:dyDescent="0.15"/>
    <row r="9979" customFormat="1" x14ac:dyDescent="0.15"/>
    <row r="9980" customFormat="1" x14ac:dyDescent="0.15"/>
    <row r="9981" customFormat="1" x14ac:dyDescent="0.15"/>
    <row r="9982" customFormat="1" x14ac:dyDescent="0.15"/>
    <row r="9983" customFormat="1" x14ac:dyDescent="0.15"/>
    <row r="9984" customFormat="1" x14ac:dyDescent="0.15"/>
    <row r="9985" customFormat="1" x14ac:dyDescent="0.15"/>
    <row r="9986" customFormat="1" x14ac:dyDescent="0.15"/>
    <row r="9987" customFormat="1" x14ac:dyDescent="0.15"/>
    <row r="9988" customFormat="1" x14ac:dyDescent="0.15"/>
    <row r="9989" customFormat="1" x14ac:dyDescent="0.15"/>
    <row r="9990" customFormat="1" x14ac:dyDescent="0.15"/>
    <row r="9991" customFormat="1" x14ac:dyDescent="0.15"/>
    <row r="9992" customFormat="1" x14ac:dyDescent="0.15"/>
    <row r="9993" customFormat="1" x14ac:dyDescent="0.15"/>
    <row r="9994" customFormat="1" x14ac:dyDescent="0.15"/>
    <row r="9995" customFormat="1" x14ac:dyDescent="0.15"/>
    <row r="9996" customFormat="1" x14ac:dyDescent="0.15"/>
    <row r="9997" customFormat="1" x14ac:dyDescent="0.15"/>
    <row r="9998" customFormat="1" x14ac:dyDescent="0.15"/>
    <row r="9999" customFormat="1" x14ac:dyDescent="0.15"/>
    <row r="10000" customFormat="1" x14ac:dyDescent="0.15"/>
    <row r="10001" customFormat="1" x14ac:dyDescent="0.15"/>
    <row r="10002" customFormat="1" x14ac:dyDescent="0.15"/>
    <row r="10003" customFormat="1" x14ac:dyDescent="0.15"/>
    <row r="10004" customFormat="1" x14ac:dyDescent="0.15"/>
    <row r="10005" customFormat="1" x14ac:dyDescent="0.15"/>
    <row r="10006" customFormat="1" x14ac:dyDescent="0.15"/>
    <row r="10007" customFormat="1" x14ac:dyDescent="0.15"/>
    <row r="10008" customFormat="1" x14ac:dyDescent="0.15"/>
    <row r="10009" customFormat="1" x14ac:dyDescent="0.15"/>
    <row r="10010" customFormat="1" x14ac:dyDescent="0.15"/>
    <row r="10011" customFormat="1" x14ac:dyDescent="0.15"/>
    <row r="10012" customFormat="1" x14ac:dyDescent="0.15"/>
    <row r="10013" customFormat="1" x14ac:dyDescent="0.15"/>
    <row r="10014" customFormat="1" x14ac:dyDescent="0.15"/>
    <row r="10015" customFormat="1" x14ac:dyDescent="0.15"/>
    <row r="10016" customFormat="1" x14ac:dyDescent="0.15"/>
    <row r="10017" customFormat="1" x14ac:dyDescent="0.15"/>
    <row r="10018" customFormat="1" x14ac:dyDescent="0.15"/>
    <row r="10019" customFormat="1" x14ac:dyDescent="0.15"/>
    <row r="10020" customFormat="1" x14ac:dyDescent="0.15"/>
    <row r="10021" customFormat="1" x14ac:dyDescent="0.15"/>
    <row r="10022" customFormat="1" x14ac:dyDescent="0.15"/>
    <row r="10023" customFormat="1" x14ac:dyDescent="0.15"/>
    <row r="10024" customFormat="1" x14ac:dyDescent="0.15"/>
    <row r="10025" customFormat="1" x14ac:dyDescent="0.15"/>
    <row r="10026" customFormat="1" x14ac:dyDescent="0.15"/>
    <row r="10027" customFormat="1" x14ac:dyDescent="0.15"/>
    <row r="10028" customFormat="1" x14ac:dyDescent="0.15"/>
    <row r="10029" customFormat="1" x14ac:dyDescent="0.15"/>
    <row r="10030" customFormat="1" x14ac:dyDescent="0.15"/>
    <row r="10031" customFormat="1" x14ac:dyDescent="0.15"/>
    <row r="10032" customFormat="1" x14ac:dyDescent="0.15"/>
    <row r="10033" customFormat="1" x14ac:dyDescent="0.15"/>
    <row r="10034" customFormat="1" x14ac:dyDescent="0.15"/>
    <row r="10035" customFormat="1" x14ac:dyDescent="0.15"/>
    <row r="10036" customFormat="1" x14ac:dyDescent="0.15"/>
    <row r="10037" customFormat="1" x14ac:dyDescent="0.15"/>
    <row r="10038" customFormat="1" x14ac:dyDescent="0.15"/>
    <row r="10039" customFormat="1" x14ac:dyDescent="0.15"/>
    <row r="10040" customFormat="1" x14ac:dyDescent="0.15"/>
    <row r="10041" customFormat="1" x14ac:dyDescent="0.15"/>
    <row r="10042" customFormat="1" x14ac:dyDescent="0.15"/>
    <row r="10043" customFormat="1" x14ac:dyDescent="0.15"/>
    <row r="10044" customFormat="1" x14ac:dyDescent="0.15"/>
    <row r="10045" customFormat="1" x14ac:dyDescent="0.15"/>
    <row r="10046" customFormat="1" x14ac:dyDescent="0.15"/>
    <row r="10047" customFormat="1" x14ac:dyDescent="0.15"/>
    <row r="10048" customFormat="1" x14ac:dyDescent="0.15"/>
    <row r="10049" customFormat="1" x14ac:dyDescent="0.15"/>
    <row r="10050" customFormat="1" x14ac:dyDescent="0.15"/>
    <row r="10051" customFormat="1" x14ac:dyDescent="0.15"/>
    <row r="10052" customFormat="1" x14ac:dyDescent="0.15"/>
    <row r="10053" customFormat="1" x14ac:dyDescent="0.15"/>
    <row r="10054" customFormat="1" x14ac:dyDescent="0.15"/>
    <row r="10055" customFormat="1" x14ac:dyDescent="0.15"/>
    <row r="10056" customFormat="1" x14ac:dyDescent="0.15"/>
    <row r="10057" customFormat="1" x14ac:dyDescent="0.15"/>
    <row r="10058" customFormat="1" x14ac:dyDescent="0.15"/>
    <row r="10059" customFormat="1" x14ac:dyDescent="0.15"/>
    <row r="10060" customFormat="1" x14ac:dyDescent="0.15"/>
    <row r="10061" customFormat="1" x14ac:dyDescent="0.15"/>
    <row r="10062" customFormat="1" x14ac:dyDescent="0.15"/>
    <row r="10063" customFormat="1" x14ac:dyDescent="0.15"/>
    <row r="10064" customFormat="1" x14ac:dyDescent="0.15"/>
    <row r="10065" customFormat="1" x14ac:dyDescent="0.15"/>
    <row r="10066" customFormat="1" x14ac:dyDescent="0.15"/>
    <row r="10067" customFormat="1" x14ac:dyDescent="0.15"/>
    <row r="10068" customFormat="1" x14ac:dyDescent="0.15"/>
    <row r="10069" customFormat="1" x14ac:dyDescent="0.15"/>
    <row r="10070" customFormat="1" x14ac:dyDescent="0.15"/>
    <row r="10071" customFormat="1" x14ac:dyDescent="0.15"/>
    <row r="10072" customFormat="1" x14ac:dyDescent="0.15"/>
    <row r="10073" customFormat="1" x14ac:dyDescent="0.15"/>
    <row r="10074" customFormat="1" x14ac:dyDescent="0.15"/>
    <row r="10075" customFormat="1" x14ac:dyDescent="0.15"/>
    <row r="10076" customFormat="1" x14ac:dyDescent="0.15"/>
    <row r="10077" customFormat="1" x14ac:dyDescent="0.15"/>
    <row r="10078" customFormat="1" x14ac:dyDescent="0.15"/>
    <row r="10079" customFormat="1" x14ac:dyDescent="0.15"/>
    <row r="10080" customFormat="1" x14ac:dyDescent="0.15"/>
    <row r="10081" customFormat="1" x14ac:dyDescent="0.15"/>
    <row r="10082" customFormat="1" x14ac:dyDescent="0.15"/>
    <row r="10083" customFormat="1" x14ac:dyDescent="0.15"/>
    <row r="10084" customFormat="1" x14ac:dyDescent="0.15"/>
    <row r="10085" customFormat="1" x14ac:dyDescent="0.15"/>
    <row r="10086" customFormat="1" x14ac:dyDescent="0.15"/>
    <row r="10087" customFormat="1" x14ac:dyDescent="0.15"/>
    <row r="10088" customFormat="1" x14ac:dyDescent="0.15"/>
    <row r="10089" customFormat="1" x14ac:dyDescent="0.15"/>
    <row r="10090" customFormat="1" x14ac:dyDescent="0.15"/>
    <row r="10091" customFormat="1" x14ac:dyDescent="0.15"/>
    <row r="10092" customFormat="1" x14ac:dyDescent="0.15"/>
    <row r="10093" customFormat="1" x14ac:dyDescent="0.15"/>
    <row r="10094" customFormat="1" x14ac:dyDescent="0.15"/>
    <row r="10095" customFormat="1" x14ac:dyDescent="0.15"/>
    <row r="10096" customFormat="1" x14ac:dyDescent="0.15"/>
    <row r="10097" customFormat="1" x14ac:dyDescent="0.15"/>
    <row r="10098" customFormat="1" x14ac:dyDescent="0.15"/>
    <row r="10099" customFormat="1" x14ac:dyDescent="0.15"/>
    <row r="10100" customFormat="1" x14ac:dyDescent="0.15"/>
    <row r="10101" customFormat="1" x14ac:dyDescent="0.15"/>
    <row r="10102" customFormat="1" x14ac:dyDescent="0.15"/>
    <row r="10103" customFormat="1" x14ac:dyDescent="0.15"/>
    <row r="10104" customFormat="1" x14ac:dyDescent="0.15"/>
    <row r="10105" customFormat="1" x14ac:dyDescent="0.15"/>
    <row r="10106" customFormat="1" x14ac:dyDescent="0.15"/>
    <row r="10107" customFormat="1" x14ac:dyDescent="0.15"/>
    <row r="10108" customFormat="1" x14ac:dyDescent="0.15"/>
    <row r="10109" customFormat="1" x14ac:dyDescent="0.15"/>
    <row r="10110" customFormat="1" x14ac:dyDescent="0.15"/>
    <row r="10111" customFormat="1" x14ac:dyDescent="0.15"/>
    <row r="10112" customFormat="1" x14ac:dyDescent="0.15"/>
    <row r="10113" customFormat="1" x14ac:dyDescent="0.15"/>
    <row r="10114" customFormat="1" x14ac:dyDescent="0.15"/>
    <row r="10115" customFormat="1" x14ac:dyDescent="0.15"/>
    <row r="10116" customFormat="1" x14ac:dyDescent="0.15"/>
    <row r="10117" customFormat="1" x14ac:dyDescent="0.15"/>
    <row r="10118" customFormat="1" x14ac:dyDescent="0.15"/>
    <row r="10119" customFormat="1" x14ac:dyDescent="0.15"/>
    <row r="10120" customFormat="1" x14ac:dyDescent="0.15"/>
    <row r="10121" customFormat="1" x14ac:dyDescent="0.15"/>
    <row r="10122" customFormat="1" x14ac:dyDescent="0.15"/>
    <row r="10123" customFormat="1" x14ac:dyDescent="0.15"/>
    <row r="10124" customFormat="1" x14ac:dyDescent="0.15"/>
    <row r="10125" customFormat="1" x14ac:dyDescent="0.15"/>
    <row r="10126" customFormat="1" x14ac:dyDescent="0.15"/>
    <row r="10127" customFormat="1" x14ac:dyDescent="0.15"/>
    <row r="10128" customFormat="1" x14ac:dyDescent="0.15"/>
    <row r="10129" customFormat="1" x14ac:dyDescent="0.15"/>
    <row r="10130" customFormat="1" x14ac:dyDescent="0.15"/>
    <row r="10131" customFormat="1" x14ac:dyDescent="0.15"/>
    <row r="10132" customFormat="1" x14ac:dyDescent="0.15"/>
    <row r="10133" customFormat="1" x14ac:dyDescent="0.15"/>
    <row r="10134" customFormat="1" x14ac:dyDescent="0.15"/>
    <row r="10135" customFormat="1" x14ac:dyDescent="0.15"/>
    <row r="10136" customFormat="1" x14ac:dyDescent="0.15"/>
    <row r="10137" customFormat="1" x14ac:dyDescent="0.15"/>
    <row r="10138" customFormat="1" x14ac:dyDescent="0.15"/>
    <row r="10139" customFormat="1" x14ac:dyDescent="0.15"/>
    <row r="10140" customFormat="1" x14ac:dyDescent="0.15"/>
    <row r="10141" customFormat="1" x14ac:dyDescent="0.15"/>
    <row r="10142" customFormat="1" x14ac:dyDescent="0.15"/>
    <row r="10143" customFormat="1" x14ac:dyDescent="0.15"/>
    <row r="10144" customFormat="1" x14ac:dyDescent="0.15"/>
    <row r="10145" customFormat="1" x14ac:dyDescent="0.15"/>
    <row r="10146" customFormat="1" x14ac:dyDescent="0.15"/>
    <row r="10147" customFormat="1" x14ac:dyDescent="0.15"/>
    <row r="10148" customFormat="1" x14ac:dyDescent="0.15"/>
    <row r="10149" customFormat="1" x14ac:dyDescent="0.15"/>
    <row r="10150" customFormat="1" x14ac:dyDescent="0.15"/>
    <row r="10151" customFormat="1" x14ac:dyDescent="0.15"/>
    <row r="10152" customFormat="1" x14ac:dyDescent="0.15"/>
    <row r="10153" customFormat="1" x14ac:dyDescent="0.15"/>
    <row r="10154" customFormat="1" x14ac:dyDescent="0.15"/>
    <row r="10155" customFormat="1" x14ac:dyDescent="0.15"/>
    <row r="10156" customFormat="1" x14ac:dyDescent="0.15"/>
    <row r="10157" customFormat="1" x14ac:dyDescent="0.15"/>
    <row r="10158" customFormat="1" x14ac:dyDescent="0.15"/>
    <row r="10159" customFormat="1" x14ac:dyDescent="0.15"/>
    <row r="10160" customFormat="1" x14ac:dyDescent="0.15"/>
    <row r="10161" customFormat="1" x14ac:dyDescent="0.15"/>
    <row r="10162" customFormat="1" x14ac:dyDescent="0.15"/>
    <row r="10163" customFormat="1" x14ac:dyDescent="0.15"/>
    <row r="10164" customFormat="1" x14ac:dyDescent="0.15"/>
    <row r="10165" customFormat="1" x14ac:dyDescent="0.15"/>
    <row r="10166" customFormat="1" x14ac:dyDescent="0.15"/>
    <row r="10167" customFormat="1" x14ac:dyDescent="0.15"/>
    <row r="10168" customFormat="1" x14ac:dyDescent="0.15"/>
    <row r="10169" customFormat="1" x14ac:dyDescent="0.15"/>
    <row r="10170" customFormat="1" x14ac:dyDescent="0.15"/>
    <row r="10171" customFormat="1" x14ac:dyDescent="0.15"/>
    <row r="10172" customFormat="1" x14ac:dyDescent="0.15"/>
    <row r="10173" customFormat="1" x14ac:dyDescent="0.15"/>
    <row r="10174" customFormat="1" x14ac:dyDescent="0.15"/>
    <row r="10175" customFormat="1" x14ac:dyDescent="0.15"/>
    <row r="10176" customFormat="1" x14ac:dyDescent="0.15"/>
    <row r="10177" customFormat="1" x14ac:dyDescent="0.15"/>
    <row r="10178" customFormat="1" x14ac:dyDescent="0.15"/>
    <row r="10179" customFormat="1" x14ac:dyDescent="0.15"/>
    <row r="10180" customFormat="1" x14ac:dyDescent="0.15"/>
    <row r="10181" customFormat="1" x14ac:dyDescent="0.15"/>
    <row r="10182" customFormat="1" x14ac:dyDescent="0.15"/>
    <row r="10183" customFormat="1" x14ac:dyDescent="0.15"/>
    <row r="10184" customFormat="1" x14ac:dyDescent="0.15"/>
    <row r="10185" customFormat="1" x14ac:dyDescent="0.15"/>
    <row r="10186" customFormat="1" x14ac:dyDescent="0.15"/>
    <row r="10187" customFormat="1" x14ac:dyDescent="0.15"/>
    <row r="10188" customFormat="1" x14ac:dyDescent="0.15"/>
    <row r="10189" customFormat="1" x14ac:dyDescent="0.15"/>
    <row r="10190" customFormat="1" x14ac:dyDescent="0.15"/>
    <row r="10191" customFormat="1" x14ac:dyDescent="0.15"/>
    <row r="10192" customFormat="1" x14ac:dyDescent="0.15"/>
    <row r="10193" customFormat="1" x14ac:dyDescent="0.15"/>
    <row r="10194" customFormat="1" x14ac:dyDescent="0.15"/>
    <row r="10195" customFormat="1" x14ac:dyDescent="0.15"/>
    <row r="10196" customFormat="1" x14ac:dyDescent="0.15"/>
    <row r="10197" customFormat="1" x14ac:dyDescent="0.15"/>
    <row r="10198" customFormat="1" x14ac:dyDescent="0.15"/>
    <row r="10199" customFormat="1" x14ac:dyDescent="0.15"/>
    <row r="10200" customFormat="1" x14ac:dyDescent="0.15"/>
    <row r="10201" customFormat="1" x14ac:dyDescent="0.15"/>
    <row r="10202" customFormat="1" x14ac:dyDescent="0.15"/>
    <row r="10203" customFormat="1" x14ac:dyDescent="0.15"/>
    <row r="10204" customFormat="1" x14ac:dyDescent="0.15"/>
    <row r="10205" customFormat="1" x14ac:dyDescent="0.15"/>
    <row r="10206" customFormat="1" x14ac:dyDescent="0.15"/>
    <row r="10207" customFormat="1" x14ac:dyDescent="0.15"/>
    <row r="10208" customFormat="1" x14ac:dyDescent="0.15"/>
    <row r="10209" customFormat="1" x14ac:dyDescent="0.15"/>
    <row r="10210" customFormat="1" x14ac:dyDescent="0.15"/>
    <row r="10211" customFormat="1" x14ac:dyDescent="0.15"/>
    <row r="10212" customFormat="1" x14ac:dyDescent="0.15"/>
    <row r="10213" customFormat="1" x14ac:dyDescent="0.15"/>
    <row r="10214" customFormat="1" x14ac:dyDescent="0.15"/>
    <row r="10215" customFormat="1" x14ac:dyDescent="0.15"/>
    <row r="10216" customFormat="1" x14ac:dyDescent="0.15"/>
    <row r="10217" customFormat="1" x14ac:dyDescent="0.15"/>
    <row r="10218" customFormat="1" x14ac:dyDescent="0.15"/>
    <row r="10219" customFormat="1" x14ac:dyDescent="0.15"/>
    <row r="10220" customFormat="1" x14ac:dyDescent="0.15"/>
    <row r="10221" customFormat="1" x14ac:dyDescent="0.15"/>
    <row r="10222" customFormat="1" x14ac:dyDescent="0.15"/>
    <row r="10223" customFormat="1" x14ac:dyDescent="0.15"/>
    <row r="10224" customFormat="1" x14ac:dyDescent="0.15"/>
    <row r="10225" customFormat="1" x14ac:dyDescent="0.15"/>
    <row r="10226" customFormat="1" x14ac:dyDescent="0.15"/>
    <row r="10227" customFormat="1" x14ac:dyDescent="0.15"/>
    <row r="10228" customFormat="1" x14ac:dyDescent="0.15"/>
    <row r="10229" customFormat="1" x14ac:dyDescent="0.15"/>
    <row r="10230" customFormat="1" x14ac:dyDescent="0.15"/>
    <row r="10231" customFormat="1" x14ac:dyDescent="0.15"/>
    <row r="10232" customFormat="1" x14ac:dyDescent="0.15"/>
    <row r="10233" customFormat="1" x14ac:dyDescent="0.15"/>
    <row r="10234" customFormat="1" x14ac:dyDescent="0.15"/>
    <row r="10235" customFormat="1" x14ac:dyDescent="0.15"/>
    <row r="10236" customFormat="1" x14ac:dyDescent="0.15"/>
    <row r="10237" customFormat="1" x14ac:dyDescent="0.15"/>
    <row r="10238" customFormat="1" x14ac:dyDescent="0.15"/>
    <row r="10239" customFormat="1" x14ac:dyDescent="0.15"/>
    <row r="10240" customFormat="1" x14ac:dyDescent="0.15"/>
    <row r="10241" customFormat="1" x14ac:dyDescent="0.15"/>
    <row r="10242" customFormat="1" x14ac:dyDescent="0.15"/>
    <row r="10243" customFormat="1" x14ac:dyDescent="0.15"/>
    <row r="10244" customFormat="1" x14ac:dyDescent="0.15"/>
    <row r="10245" customFormat="1" x14ac:dyDescent="0.15"/>
    <row r="10246" customFormat="1" x14ac:dyDescent="0.15"/>
    <row r="10247" customFormat="1" x14ac:dyDescent="0.15"/>
    <row r="10248" customFormat="1" x14ac:dyDescent="0.15"/>
    <row r="10249" customFormat="1" x14ac:dyDescent="0.15"/>
    <row r="10250" customFormat="1" x14ac:dyDescent="0.15"/>
    <row r="10251" customFormat="1" x14ac:dyDescent="0.15"/>
    <row r="10252" customFormat="1" x14ac:dyDescent="0.15"/>
    <row r="10253" customFormat="1" x14ac:dyDescent="0.15"/>
    <row r="10254" customFormat="1" x14ac:dyDescent="0.15"/>
    <row r="10255" customFormat="1" x14ac:dyDescent="0.15"/>
    <row r="10256" customFormat="1" x14ac:dyDescent="0.15"/>
    <row r="10257" customFormat="1" x14ac:dyDescent="0.15"/>
    <row r="10258" customFormat="1" x14ac:dyDescent="0.15"/>
    <row r="10259" customFormat="1" x14ac:dyDescent="0.15"/>
    <row r="10260" customFormat="1" x14ac:dyDescent="0.15"/>
    <row r="10261" customFormat="1" x14ac:dyDescent="0.15"/>
    <row r="10262" customFormat="1" x14ac:dyDescent="0.15"/>
    <row r="10263" customFormat="1" x14ac:dyDescent="0.15"/>
    <row r="10264" customFormat="1" x14ac:dyDescent="0.15"/>
    <row r="10265" customFormat="1" x14ac:dyDescent="0.15"/>
    <row r="10266" customFormat="1" x14ac:dyDescent="0.15"/>
    <row r="10267" customFormat="1" x14ac:dyDescent="0.15"/>
    <row r="10268" customFormat="1" x14ac:dyDescent="0.15"/>
    <row r="10269" customFormat="1" x14ac:dyDescent="0.15"/>
    <row r="10270" customFormat="1" x14ac:dyDescent="0.15"/>
    <row r="10271" customFormat="1" x14ac:dyDescent="0.15"/>
    <row r="10272" customFormat="1" x14ac:dyDescent="0.15"/>
    <row r="10273" customFormat="1" x14ac:dyDescent="0.15"/>
    <row r="10274" customFormat="1" x14ac:dyDescent="0.15"/>
    <row r="10275" customFormat="1" x14ac:dyDescent="0.15"/>
    <row r="10276" customFormat="1" x14ac:dyDescent="0.15"/>
    <row r="10277" customFormat="1" x14ac:dyDescent="0.15"/>
    <row r="10278" customFormat="1" x14ac:dyDescent="0.15"/>
    <row r="10279" customFormat="1" x14ac:dyDescent="0.15"/>
    <row r="10280" customFormat="1" x14ac:dyDescent="0.15"/>
    <row r="10281" customFormat="1" x14ac:dyDescent="0.15"/>
    <row r="10282" customFormat="1" x14ac:dyDescent="0.15"/>
    <row r="10283" customFormat="1" x14ac:dyDescent="0.15"/>
    <row r="10284" customFormat="1" x14ac:dyDescent="0.15"/>
    <row r="10285" customFormat="1" x14ac:dyDescent="0.15"/>
    <row r="10286" customFormat="1" x14ac:dyDescent="0.15"/>
    <row r="10287" customFormat="1" x14ac:dyDescent="0.15"/>
    <row r="10288" customFormat="1" x14ac:dyDescent="0.15"/>
    <row r="10289" customFormat="1" x14ac:dyDescent="0.15"/>
    <row r="10290" customFormat="1" x14ac:dyDescent="0.15"/>
    <row r="10291" customFormat="1" x14ac:dyDescent="0.15"/>
    <row r="10292" customFormat="1" x14ac:dyDescent="0.15"/>
    <row r="10293" customFormat="1" x14ac:dyDescent="0.15"/>
    <row r="10294" customFormat="1" x14ac:dyDescent="0.15"/>
    <row r="10295" customFormat="1" x14ac:dyDescent="0.15"/>
    <row r="10296" customFormat="1" x14ac:dyDescent="0.15"/>
    <row r="10297" customFormat="1" x14ac:dyDescent="0.15"/>
    <row r="10298" customFormat="1" x14ac:dyDescent="0.15"/>
    <row r="10299" customFormat="1" x14ac:dyDescent="0.15"/>
    <row r="10300" customFormat="1" x14ac:dyDescent="0.15"/>
    <row r="10301" customFormat="1" x14ac:dyDescent="0.15"/>
    <row r="10302" customFormat="1" x14ac:dyDescent="0.15"/>
    <row r="10303" customFormat="1" x14ac:dyDescent="0.15"/>
    <row r="10304" customFormat="1" x14ac:dyDescent="0.15"/>
    <row r="10305" customFormat="1" x14ac:dyDescent="0.15"/>
    <row r="10306" customFormat="1" x14ac:dyDescent="0.15"/>
    <row r="10307" customFormat="1" x14ac:dyDescent="0.15"/>
    <row r="10308" customFormat="1" x14ac:dyDescent="0.15"/>
    <row r="10309" customFormat="1" x14ac:dyDescent="0.15"/>
    <row r="10310" customFormat="1" x14ac:dyDescent="0.15"/>
    <row r="10311" customFormat="1" x14ac:dyDescent="0.15"/>
    <row r="10312" customFormat="1" x14ac:dyDescent="0.15"/>
    <row r="10313" customFormat="1" x14ac:dyDescent="0.15"/>
    <row r="10314" customFormat="1" x14ac:dyDescent="0.15"/>
    <row r="10315" customFormat="1" x14ac:dyDescent="0.15"/>
    <row r="10316" customFormat="1" x14ac:dyDescent="0.15"/>
    <row r="10317" customFormat="1" x14ac:dyDescent="0.15"/>
    <row r="10318" customFormat="1" x14ac:dyDescent="0.15"/>
    <row r="10319" customFormat="1" x14ac:dyDescent="0.15"/>
    <row r="10320" customFormat="1" x14ac:dyDescent="0.15"/>
    <row r="10321" customFormat="1" x14ac:dyDescent="0.15"/>
    <row r="10322" customFormat="1" x14ac:dyDescent="0.15"/>
    <row r="10323" customFormat="1" x14ac:dyDescent="0.15"/>
    <row r="10324" customFormat="1" x14ac:dyDescent="0.15"/>
    <row r="10325" customFormat="1" x14ac:dyDescent="0.15"/>
    <row r="10326" customFormat="1" x14ac:dyDescent="0.15"/>
    <row r="10327" customFormat="1" x14ac:dyDescent="0.15"/>
    <row r="10328" customFormat="1" x14ac:dyDescent="0.15"/>
    <row r="10329" customFormat="1" x14ac:dyDescent="0.15"/>
    <row r="10330" customFormat="1" x14ac:dyDescent="0.15"/>
    <row r="10331" customFormat="1" x14ac:dyDescent="0.15"/>
    <row r="10332" customFormat="1" x14ac:dyDescent="0.15"/>
    <row r="10333" customFormat="1" x14ac:dyDescent="0.15"/>
    <row r="10334" customFormat="1" x14ac:dyDescent="0.15"/>
    <row r="10335" customFormat="1" x14ac:dyDescent="0.15"/>
    <row r="10336" customFormat="1" x14ac:dyDescent="0.15"/>
    <row r="10337" customFormat="1" x14ac:dyDescent="0.15"/>
    <row r="10338" customFormat="1" x14ac:dyDescent="0.15"/>
    <row r="10339" customFormat="1" x14ac:dyDescent="0.15"/>
    <row r="10340" customFormat="1" x14ac:dyDescent="0.15"/>
    <row r="10341" customFormat="1" x14ac:dyDescent="0.15"/>
    <row r="10342" customFormat="1" x14ac:dyDescent="0.15"/>
    <row r="10343" customFormat="1" x14ac:dyDescent="0.15"/>
    <row r="10344" customFormat="1" x14ac:dyDescent="0.15"/>
    <row r="10345" customFormat="1" x14ac:dyDescent="0.15"/>
    <row r="10346" customFormat="1" x14ac:dyDescent="0.15"/>
    <row r="10347" customFormat="1" x14ac:dyDescent="0.15"/>
    <row r="10348" customFormat="1" x14ac:dyDescent="0.15"/>
    <row r="10349" customFormat="1" x14ac:dyDescent="0.15"/>
    <row r="10350" customFormat="1" x14ac:dyDescent="0.15"/>
    <row r="10351" customFormat="1" x14ac:dyDescent="0.15"/>
    <row r="10352" customFormat="1" x14ac:dyDescent="0.15"/>
    <row r="10353" customFormat="1" x14ac:dyDescent="0.15"/>
    <row r="10354" customFormat="1" x14ac:dyDescent="0.15"/>
    <row r="10355" customFormat="1" x14ac:dyDescent="0.15"/>
    <row r="10356" customFormat="1" x14ac:dyDescent="0.15"/>
    <row r="10357" customFormat="1" x14ac:dyDescent="0.15"/>
    <row r="10358" customFormat="1" x14ac:dyDescent="0.15"/>
    <row r="10359" customFormat="1" x14ac:dyDescent="0.15"/>
    <row r="10360" customFormat="1" x14ac:dyDescent="0.15"/>
    <row r="10361" customFormat="1" x14ac:dyDescent="0.15"/>
    <row r="10362" customFormat="1" x14ac:dyDescent="0.15"/>
    <row r="10363" customFormat="1" x14ac:dyDescent="0.15"/>
    <row r="10364" customFormat="1" x14ac:dyDescent="0.15"/>
    <row r="10365" customFormat="1" x14ac:dyDescent="0.15"/>
    <row r="10366" customFormat="1" x14ac:dyDescent="0.15"/>
    <row r="10367" customFormat="1" x14ac:dyDescent="0.15"/>
    <row r="10368" customFormat="1" x14ac:dyDescent="0.15"/>
    <row r="10369" customFormat="1" x14ac:dyDescent="0.15"/>
    <row r="10370" customFormat="1" x14ac:dyDescent="0.15"/>
    <row r="10371" customFormat="1" x14ac:dyDescent="0.15"/>
    <row r="10372" customFormat="1" x14ac:dyDescent="0.15"/>
    <row r="10373" customFormat="1" x14ac:dyDescent="0.15"/>
    <row r="10374" customFormat="1" x14ac:dyDescent="0.15"/>
    <row r="10375" customFormat="1" x14ac:dyDescent="0.15"/>
    <row r="10376" customFormat="1" x14ac:dyDescent="0.15"/>
    <row r="10377" customFormat="1" x14ac:dyDescent="0.15"/>
    <row r="10378" customFormat="1" x14ac:dyDescent="0.15"/>
    <row r="10379" customFormat="1" x14ac:dyDescent="0.15"/>
    <row r="10380" customFormat="1" x14ac:dyDescent="0.15"/>
    <row r="10381" customFormat="1" x14ac:dyDescent="0.15"/>
    <row r="10382" customFormat="1" x14ac:dyDescent="0.15"/>
    <row r="10383" customFormat="1" x14ac:dyDescent="0.15"/>
    <row r="10384" customFormat="1" x14ac:dyDescent="0.15"/>
    <row r="10385" customFormat="1" x14ac:dyDescent="0.15"/>
    <row r="10386" customFormat="1" x14ac:dyDescent="0.15"/>
    <row r="10387" customFormat="1" x14ac:dyDescent="0.15"/>
    <row r="10388" customFormat="1" x14ac:dyDescent="0.15"/>
    <row r="10389" customFormat="1" x14ac:dyDescent="0.15"/>
    <row r="10390" customFormat="1" x14ac:dyDescent="0.15"/>
    <row r="10391" customFormat="1" x14ac:dyDescent="0.15"/>
    <row r="10392" customFormat="1" x14ac:dyDescent="0.15"/>
    <row r="10393" customFormat="1" x14ac:dyDescent="0.15"/>
    <row r="10394" customFormat="1" x14ac:dyDescent="0.15"/>
    <row r="10395" customFormat="1" x14ac:dyDescent="0.15"/>
  </sheetData>
  <sheetProtection algorithmName="SHA-512" hashValue="Ut2s/+ENkwSktoOhfGUx3sCV1nt9wsgyhBcjMMP5LD4Z4nfLffYrMtRTzleuCd2cOR/NpoqvZckiwNEe0mo2Rg==" saltValue="bux+3OCIwu+uA1lSTS0Wlg==" spinCount="100000" sheet="1" objects="1" scenarios="1"/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1:K25"/>
  <sheetViews>
    <sheetView zoomScale="150" workbookViewId="0">
      <selection activeCell="H30" sqref="H30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284</v>
      </c>
    </row>
    <row r="2" spans="1:11" x14ac:dyDescent="0.15">
      <c r="A2" s="59"/>
      <c r="B2" s="60"/>
      <c r="C2" s="60"/>
      <c r="D2" s="60"/>
      <c r="E2" s="60"/>
      <c r="F2" s="60"/>
      <c r="G2" s="60"/>
      <c r="H2" s="60"/>
      <c r="I2" s="60"/>
      <c r="J2" s="60"/>
      <c r="K2" s="60"/>
    </row>
    <row r="3" spans="1:11" x14ac:dyDescent="0.15">
      <c r="A3" s="5" t="s">
        <v>293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A4" s="9" t="s">
        <v>108</v>
      </c>
      <c r="B4" s="1"/>
      <c r="D4" s="8"/>
      <c r="E4" s="9" t="s">
        <v>150</v>
      </c>
    </row>
    <row r="5" spans="1:11" x14ac:dyDescent="0.15">
      <c r="A5" s="9" t="s">
        <v>294</v>
      </c>
      <c r="B5" s="1"/>
      <c r="D5" s="8"/>
    </row>
    <row r="6" spans="1:11" x14ac:dyDescent="0.15">
      <c r="A6" s="2" t="s">
        <v>114</v>
      </c>
      <c r="D6" s="8"/>
      <c r="E6" s="10" t="s">
        <v>169</v>
      </c>
      <c r="F6" s="10" t="s">
        <v>137</v>
      </c>
    </row>
    <row r="7" spans="1:11" x14ac:dyDescent="0.15">
      <c r="A7" t="s">
        <v>206</v>
      </c>
      <c r="D7" s="8"/>
      <c r="E7">
        <v>2500</v>
      </c>
      <c r="F7">
        <v>2500</v>
      </c>
    </row>
    <row r="8" spans="1:11" x14ac:dyDescent="0.15">
      <c r="A8" t="s">
        <v>201</v>
      </c>
      <c r="D8" s="8"/>
      <c r="E8">
        <v>5500</v>
      </c>
      <c r="F8">
        <v>5500</v>
      </c>
    </row>
    <row r="9" spans="1:11" x14ac:dyDescent="0.15">
      <c r="A9" t="s">
        <v>164</v>
      </c>
      <c r="D9" s="8"/>
      <c r="E9">
        <v>17000</v>
      </c>
      <c r="F9">
        <v>17000</v>
      </c>
    </row>
    <row r="10" spans="1:11" x14ac:dyDescent="0.15">
      <c r="A10" s="11" t="s">
        <v>395</v>
      </c>
      <c r="B10" s="11"/>
      <c r="C10" s="11"/>
      <c r="D10" s="12"/>
      <c r="E10" s="11">
        <v>167000</v>
      </c>
      <c r="F10" s="11">
        <v>167000</v>
      </c>
    </row>
    <row r="11" spans="1:11" x14ac:dyDescent="0.15">
      <c r="A11" t="s">
        <v>391</v>
      </c>
      <c r="D11" s="8"/>
      <c r="E11">
        <v>3.6156999999999999</v>
      </c>
      <c r="F11">
        <v>4.1297899999999998</v>
      </c>
    </row>
    <row r="12" spans="1:11" x14ac:dyDescent="0.15">
      <c r="A12" t="s">
        <v>392</v>
      </c>
      <c r="D12" s="8"/>
      <c r="E12">
        <v>2.1175000000000002</v>
      </c>
      <c r="F12">
        <v>2.3793000000000002</v>
      </c>
    </row>
    <row r="13" spans="1:11" x14ac:dyDescent="0.15">
      <c r="A13" t="s">
        <v>393</v>
      </c>
      <c r="D13" s="8"/>
      <c r="E13">
        <v>2.0878000000000001</v>
      </c>
      <c r="F13">
        <v>2.3679700000000001</v>
      </c>
    </row>
    <row r="14" spans="1:11" x14ac:dyDescent="0.15">
      <c r="A14" t="s">
        <v>97</v>
      </c>
      <c r="D14" s="8"/>
      <c r="E14">
        <v>2.0712999999999999</v>
      </c>
      <c r="F14">
        <v>2.3226499999999999</v>
      </c>
    </row>
    <row r="15" spans="1:11" x14ac:dyDescent="0.15">
      <c r="A15" t="s">
        <v>390</v>
      </c>
      <c r="D15" s="8"/>
      <c r="E15">
        <v>1.9645999999999999</v>
      </c>
      <c r="F15">
        <v>2.266</v>
      </c>
    </row>
    <row r="16" spans="1:11" x14ac:dyDescent="0.15">
      <c r="A16" t="s">
        <v>202</v>
      </c>
      <c r="D16" s="8"/>
      <c r="E16">
        <v>51.798999999999999</v>
      </c>
      <c r="F16">
        <v>58.915999999999997</v>
      </c>
    </row>
    <row r="17" spans="1:11" x14ac:dyDescent="0.1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</row>
    <row r="18" spans="1:11" x14ac:dyDescent="0.15">
      <c r="A18" s="2" t="s">
        <v>171</v>
      </c>
      <c r="D18" s="8"/>
      <c r="E18" s="10" t="s">
        <v>169</v>
      </c>
      <c r="F18" s="10" t="s">
        <v>137</v>
      </c>
    </row>
    <row r="19" spans="1:11" x14ac:dyDescent="0.15">
      <c r="A19" t="s">
        <v>144</v>
      </c>
      <c r="D19" s="8"/>
      <c r="E19" s="18" t="s">
        <v>226</v>
      </c>
      <c r="F19" t="s">
        <v>189</v>
      </c>
    </row>
    <row r="20" spans="1:11" x14ac:dyDescent="0.15">
      <c r="A20" t="s">
        <v>174</v>
      </c>
      <c r="D20" s="8"/>
      <c r="E20" s="18" t="s">
        <v>176</v>
      </c>
      <c r="F20" t="s">
        <v>190</v>
      </c>
    </row>
    <row r="21" spans="1:11" x14ac:dyDescent="0.15">
      <c r="A21" t="s">
        <v>234</v>
      </c>
      <c r="D21" s="8"/>
      <c r="E21" s="19">
        <v>70</v>
      </c>
      <c r="F21" t="s">
        <v>191</v>
      </c>
    </row>
    <row r="22" spans="1:11" x14ac:dyDescent="0.15">
      <c r="A22" t="s">
        <v>177</v>
      </c>
      <c r="D22" s="8"/>
      <c r="E22" s="18" t="s">
        <v>216</v>
      </c>
      <c r="F22" t="s">
        <v>344</v>
      </c>
    </row>
    <row r="23" spans="1:11" x14ac:dyDescent="0.15">
      <c r="A23" t="s">
        <v>379</v>
      </c>
      <c r="D23" s="8"/>
      <c r="E23" s="19">
        <v>12</v>
      </c>
      <c r="F23" t="s">
        <v>165</v>
      </c>
    </row>
    <row r="24" spans="1:11" x14ac:dyDescent="0.15">
      <c r="A24" t="s">
        <v>328</v>
      </c>
      <c r="D24" s="8"/>
      <c r="E24" s="19" t="s">
        <v>325</v>
      </c>
      <c r="F24" t="s">
        <v>165</v>
      </c>
    </row>
    <row r="25" spans="1:11" x14ac:dyDescent="0.1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</row>
  </sheetData>
  <sheetProtection algorithmName="SHA-512" hashValue="1TNmMDJ5t2/HgWQCpyLJcsRAbuzF3IGiPs8nHgcWYuIp2gIKlJFSOwWO7r4GPSJKDmv1ZrNVdGSr9lQv+952lg==" saltValue="EAgXJhv31Vrh5UXemew0OA==" spinCount="100000" sheet="1" objects="1" scenarios="1"/>
  <phoneticPr fontId="11" type="noConversion"/>
  <pageMargins left="0.75" right="0.75" top="1" bottom="1" header="0.5" footer="0.5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/>
  <dimension ref="A1:K47"/>
  <sheetViews>
    <sheetView zoomScale="150" workbookViewId="0">
      <selection activeCell="H30" sqref="H30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180</v>
      </c>
    </row>
    <row r="2" spans="1:11" x14ac:dyDescent="0.15">
      <c r="A2" s="59"/>
      <c r="B2" s="60"/>
      <c r="C2" s="60"/>
      <c r="D2" s="60"/>
      <c r="E2" s="60"/>
      <c r="F2" s="60"/>
      <c r="G2" s="60"/>
      <c r="H2" s="60"/>
      <c r="I2" s="60"/>
      <c r="J2" s="60"/>
      <c r="K2" s="60"/>
    </row>
    <row r="3" spans="1:11" x14ac:dyDescent="0.15">
      <c r="A3" s="5" t="s">
        <v>64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A4" s="9" t="s">
        <v>298</v>
      </c>
      <c r="B4" s="1"/>
      <c r="D4" s="8"/>
      <c r="E4" s="9" t="s">
        <v>162</v>
      </c>
    </row>
    <row r="5" spans="1:11" x14ac:dyDescent="0.15">
      <c r="A5" s="9"/>
      <c r="B5" s="1"/>
      <c r="D5" s="8"/>
    </row>
    <row r="6" spans="1:11" x14ac:dyDescent="0.15">
      <c r="A6" s="2" t="s">
        <v>179</v>
      </c>
      <c r="D6" s="8"/>
      <c r="E6" s="10" t="s">
        <v>169</v>
      </c>
      <c r="F6" s="10" t="s">
        <v>137</v>
      </c>
    </row>
    <row r="7" spans="1:11" x14ac:dyDescent="0.15">
      <c r="A7" s="15" t="s">
        <v>65</v>
      </c>
      <c r="D7" s="8"/>
      <c r="E7" s="16">
        <v>2</v>
      </c>
      <c r="F7" s="16">
        <v>2</v>
      </c>
    </row>
    <row r="8" spans="1:11" x14ac:dyDescent="0.15">
      <c r="A8" s="15" t="s">
        <v>66</v>
      </c>
      <c r="D8" s="8"/>
      <c r="E8" s="16">
        <v>4</v>
      </c>
      <c r="F8" s="16">
        <v>4</v>
      </c>
    </row>
    <row r="9" spans="1:11" x14ac:dyDescent="0.15">
      <c r="A9" t="s">
        <v>206</v>
      </c>
      <c r="D9" s="8"/>
      <c r="E9">
        <v>4000</v>
      </c>
      <c r="F9">
        <v>6000</v>
      </c>
    </row>
    <row r="10" spans="1:11" x14ac:dyDescent="0.15">
      <c r="A10" t="s">
        <v>92</v>
      </c>
      <c r="D10" s="8"/>
      <c r="E10">
        <v>0</v>
      </c>
      <c r="F10">
        <v>12000</v>
      </c>
    </row>
    <row r="11" spans="1:11" x14ac:dyDescent="0.15">
      <c r="A11" s="11" t="s">
        <v>94</v>
      </c>
      <c r="B11" s="11"/>
      <c r="C11" s="11"/>
      <c r="D11" s="12"/>
      <c r="E11" s="11">
        <v>0</v>
      </c>
      <c r="F11" s="11">
        <v>85000</v>
      </c>
    </row>
    <row r="12" spans="1:11" x14ac:dyDescent="0.15">
      <c r="A12" t="s">
        <v>254</v>
      </c>
      <c r="D12" s="8"/>
      <c r="E12">
        <v>1.6269</v>
      </c>
      <c r="F12">
        <v>2.09</v>
      </c>
    </row>
    <row r="13" spans="1:11" x14ac:dyDescent="0.15">
      <c r="A13" t="s">
        <v>345</v>
      </c>
      <c r="D13" s="8"/>
      <c r="E13">
        <v>0</v>
      </c>
      <c r="F13">
        <v>1.8149999999999999</v>
      </c>
    </row>
    <row r="14" spans="1:11" x14ac:dyDescent="0.15">
      <c r="A14" t="s">
        <v>346</v>
      </c>
      <c r="D14" s="8"/>
      <c r="E14">
        <v>0</v>
      </c>
      <c r="F14">
        <v>1.7490000000000001</v>
      </c>
    </row>
    <row r="15" spans="1:11" x14ac:dyDescent="0.15">
      <c r="A15" t="s">
        <v>236</v>
      </c>
      <c r="D15" s="8"/>
      <c r="E15">
        <v>1.8007</v>
      </c>
      <c r="F15">
        <v>1.7050000000000001</v>
      </c>
    </row>
    <row r="16" spans="1:11" x14ac:dyDescent="0.15">
      <c r="A16" t="s">
        <v>155</v>
      </c>
      <c r="D16" s="8"/>
      <c r="E16">
        <v>1.5345</v>
      </c>
      <c r="F16">
        <v>1.881</v>
      </c>
    </row>
    <row r="17" spans="1:6" x14ac:dyDescent="0.15">
      <c r="A17" t="s">
        <v>112</v>
      </c>
      <c r="D17" s="8"/>
      <c r="E17">
        <v>0</v>
      </c>
      <c r="F17">
        <v>1.7050000000000001</v>
      </c>
    </row>
    <row r="18" spans="1:6" x14ac:dyDescent="0.15">
      <c r="A18" t="s">
        <v>37</v>
      </c>
      <c r="D18" s="8"/>
      <c r="E18">
        <v>0</v>
      </c>
      <c r="F18">
        <v>1.694</v>
      </c>
    </row>
    <row r="19" spans="1:6" x14ac:dyDescent="0.15">
      <c r="A19" t="s">
        <v>55</v>
      </c>
      <c r="D19" s="8"/>
      <c r="E19">
        <v>1.6620999999999999</v>
      </c>
      <c r="F19">
        <v>1.65</v>
      </c>
    </row>
    <row r="20" spans="1:6" x14ac:dyDescent="0.15">
      <c r="A20" t="s">
        <v>202</v>
      </c>
      <c r="D20" s="8"/>
      <c r="E20">
        <v>49.093000000000004</v>
      </c>
      <c r="F20">
        <v>66</v>
      </c>
    </row>
    <row r="21" spans="1:6" x14ac:dyDescent="0.15">
      <c r="D21" s="8"/>
    </row>
    <row r="22" spans="1:6" x14ac:dyDescent="0.15">
      <c r="A22" s="9" t="s">
        <v>299</v>
      </c>
      <c r="D22" s="8"/>
    </row>
    <row r="23" spans="1:6" x14ac:dyDescent="0.15">
      <c r="D23" s="8"/>
    </row>
    <row r="24" spans="1:6" x14ac:dyDescent="0.15">
      <c r="A24" s="2" t="s">
        <v>114</v>
      </c>
      <c r="D24" s="8"/>
      <c r="E24" s="10" t="s">
        <v>169</v>
      </c>
      <c r="F24" s="10" t="s">
        <v>137</v>
      </c>
    </row>
    <row r="25" spans="1:6" x14ac:dyDescent="0.15">
      <c r="A25" s="15" t="s">
        <v>65</v>
      </c>
      <c r="D25" s="8"/>
      <c r="E25" s="24" t="s">
        <v>51</v>
      </c>
      <c r="F25" s="16">
        <v>2</v>
      </c>
    </row>
    <row r="26" spans="1:6" x14ac:dyDescent="0.15">
      <c r="A26" s="15" t="s">
        <v>66</v>
      </c>
      <c r="D26" s="8"/>
      <c r="E26" s="24" t="s">
        <v>51</v>
      </c>
      <c r="F26" s="16">
        <v>4</v>
      </c>
    </row>
    <row r="27" spans="1:6" x14ac:dyDescent="0.15">
      <c r="A27" t="s">
        <v>206</v>
      </c>
      <c r="D27" s="8"/>
      <c r="E27" s="24">
        <v>0</v>
      </c>
      <c r="F27">
        <v>6000</v>
      </c>
    </row>
    <row r="28" spans="1:6" x14ac:dyDescent="0.15">
      <c r="A28" t="s">
        <v>92</v>
      </c>
      <c r="D28" s="8"/>
      <c r="E28" s="24">
        <v>0</v>
      </c>
      <c r="F28">
        <v>12000</v>
      </c>
    </row>
    <row r="29" spans="1:6" x14ac:dyDescent="0.15">
      <c r="A29" s="11" t="s">
        <v>94</v>
      </c>
      <c r="B29" s="11"/>
      <c r="C29" s="11"/>
      <c r="D29" s="12"/>
      <c r="E29" s="53">
        <v>0</v>
      </c>
      <c r="F29" s="11">
        <v>85000</v>
      </c>
    </row>
    <row r="30" spans="1:6" x14ac:dyDescent="0.15">
      <c r="A30" t="s">
        <v>95</v>
      </c>
      <c r="D30" s="8"/>
      <c r="E30">
        <v>2.3969</v>
      </c>
      <c r="F30">
        <v>3.1724000000000001</v>
      </c>
    </row>
    <row r="31" spans="1:6" x14ac:dyDescent="0.15">
      <c r="A31" t="s">
        <v>345</v>
      </c>
      <c r="D31" s="8"/>
      <c r="E31">
        <v>0</v>
      </c>
      <c r="F31">
        <v>2.4925999999999999</v>
      </c>
    </row>
    <row r="32" spans="1:6" x14ac:dyDescent="0.15">
      <c r="A32" t="s">
        <v>346</v>
      </c>
      <c r="D32" s="8"/>
      <c r="E32">
        <v>0</v>
      </c>
      <c r="F32">
        <v>2.266</v>
      </c>
    </row>
    <row r="33" spans="1:11" x14ac:dyDescent="0.15">
      <c r="A33" t="s">
        <v>236</v>
      </c>
      <c r="D33" s="8"/>
      <c r="E33">
        <v>0</v>
      </c>
      <c r="F33">
        <v>2.0394000000000001</v>
      </c>
    </row>
    <row r="34" spans="1:11" x14ac:dyDescent="0.15">
      <c r="A34" t="s">
        <v>155</v>
      </c>
      <c r="D34" s="8"/>
      <c r="E34">
        <v>0</v>
      </c>
      <c r="F34">
        <v>3.1157499999999998</v>
      </c>
    </row>
    <row r="35" spans="1:11" x14ac:dyDescent="0.15">
      <c r="A35" t="s">
        <v>112</v>
      </c>
      <c r="D35" s="8"/>
      <c r="E35">
        <v>0</v>
      </c>
      <c r="F35">
        <v>2.4359500000000001</v>
      </c>
    </row>
    <row r="36" spans="1:11" x14ac:dyDescent="0.15">
      <c r="A36" t="s">
        <v>37</v>
      </c>
      <c r="D36" s="8"/>
      <c r="E36">
        <v>0</v>
      </c>
      <c r="F36">
        <v>2.2093500000000001</v>
      </c>
    </row>
    <row r="37" spans="1:11" x14ac:dyDescent="0.15">
      <c r="A37" t="s">
        <v>55</v>
      </c>
      <c r="D37" s="8"/>
      <c r="E37">
        <v>0</v>
      </c>
      <c r="F37">
        <v>1.98275</v>
      </c>
    </row>
    <row r="38" spans="1:11" x14ac:dyDescent="0.15">
      <c r="A38" t="s">
        <v>202</v>
      </c>
      <c r="D38" s="8"/>
      <c r="E38">
        <v>55.604999999999997</v>
      </c>
      <c r="F38">
        <v>61.182000000000002</v>
      </c>
    </row>
    <row r="39" spans="1:11" x14ac:dyDescent="0.1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1:11" x14ac:dyDescent="0.15">
      <c r="A40" s="2" t="s">
        <v>171</v>
      </c>
      <c r="D40" s="8"/>
      <c r="E40" s="10" t="s">
        <v>169</v>
      </c>
      <c r="F40" s="10" t="s">
        <v>137</v>
      </c>
    </row>
    <row r="41" spans="1:11" x14ac:dyDescent="0.15">
      <c r="A41" t="s">
        <v>144</v>
      </c>
      <c r="D41" s="8"/>
      <c r="E41" s="18" t="s">
        <v>226</v>
      </c>
      <c r="F41" t="s">
        <v>189</v>
      </c>
    </row>
    <row r="42" spans="1:11" x14ac:dyDescent="0.15">
      <c r="A42" t="s">
        <v>174</v>
      </c>
      <c r="D42" s="8"/>
      <c r="E42" s="18" t="s">
        <v>176</v>
      </c>
      <c r="F42" t="s">
        <v>190</v>
      </c>
    </row>
    <row r="43" spans="1:11" x14ac:dyDescent="0.15">
      <c r="A43" t="s">
        <v>234</v>
      </c>
      <c r="D43" s="8"/>
      <c r="E43" s="19">
        <v>70</v>
      </c>
      <c r="F43" t="s">
        <v>191</v>
      </c>
    </row>
    <row r="44" spans="1:11" x14ac:dyDescent="0.15">
      <c r="A44" t="s">
        <v>177</v>
      </c>
      <c r="D44" s="8"/>
      <c r="E44" s="18" t="s">
        <v>133</v>
      </c>
      <c r="F44" t="s">
        <v>344</v>
      </c>
    </row>
    <row r="45" spans="1:11" x14ac:dyDescent="0.15">
      <c r="A45" t="s">
        <v>379</v>
      </c>
      <c r="D45" s="8"/>
      <c r="E45" s="19">
        <v>12</v>
      </c>
      <c r="F45" t="s">
        <v>272</v>
      </c>
    </row>
    <row r="46" spans="1:11" x14ac:dyDescent="0.15">
      <c r="A46" t="s">
        <v>328</v>
      </c>
      <c r="D46" s="8"/>
      <c r="E46" s="19" t="s">
        <v>134</v>
      </c>
      <c r="F46" t="s">
        <v>272</v>
      </c>
    </row>
    <row r="47" spans="1:11" x14ac:dyDescent="0.1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</row>
  </sheetData>
  <sheetProtection algorithmName="SHA-512" hashValue="tStSvG7it76CAWCyYdbUGNSBbkSdKkRHrtzcYT58p10Jazn+60SOurCzh/0pFMr3tFjBQHsR2WQ6sOA8n513QQ==" saltValue="u2crawxNE3R9sjR6dmM3YA==" spinCount="100000" sheet="1" objects="1" scenarios="1"/>
  <phoneticPr fontId="11" type="noConversion"/>
  <pageMargins left="0.75" right="0.75" top="1" bottom="1" header="0.5" footer="0.5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A1:K25"/>
  <sheetViews>
    <sheetView zoomScale="150" workbookViewId="0">
      <selection activeCell="A7" sqref="A7:A10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29</v>
      </c>
    </row>
    <row r="2" spans="1:11" x14ac:dyDescent="0.15">
      <c r="A2" s="42"/>
      <c r="B2" s="43"/>
      <c r="C2" s="43"/>
      <c r="D2" s="43"/>
      <c r="E2" s="43"/>
      <c r="F2" s="43"/>
      <c r="G2" s="43"/>
      <c r="H2" s="43"/>
      <c r="I2" s="43"/>
      <c r="J2" s="43"/>
      <c r="K2" s="43"/>
    </row>
    <row r="3" spans="1:11" x14ac:dyDescent="0.15">
      <c r="A3" s="5" t="s">
        <v>52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142</v>
      </c>
    </row>
    <row r="5" spans="1:11" x14ac:dyDescent="0.15">
      <c r="D5" s="8"/>
    </row>
    <row r="6" spans="1:11" x14ac:dyDescent="0.15">
      <c r="A6" s="2" t="s">
        <v>114</v>
      </c>
      <c r="D6" s="8"/>
      <c r="E6" s="13" t="s">
        <v>204</v>
      </c>
      <c r="F6" s="10" t="s">
        <v>169</v>
      </c>
      <c r="G6" s="10" t="s">
        <v>305</v>
      </c>
      <c r="H6" s="10" t="s">
        <v>124</v>
      </c>
      <c r="I6" s="10" t="s">
        <v>193</v>
      </c>
      <c r="J6" s="10" t="s">
        <v>71</v>
      </c>
    </row>
    <row r="7" spans="1:11" x14ac:dyDescent="0.15">
      <c r="A7" t="s">
        <v>91</v>
      </c>
      <c r="D7" s="8"/>
      <c r="E7">
        <v>2500</v>
      </c>
      <c r="F7">
        <v>2500</v>
      </c>
      <c r="G7">
        <v>2500</v>
      </c>
      <c r="H7">
        <v>2500</v>
      </c>
      <c r="I7">
        <v>3700</v>
      </c>
      <c r="J7">
        <v>2500</v>
      </c>
    </row>
    <row r="8" spans="1:11" x14ac:dyDescent="0.15">
      <c r="A8" t="s">
        <v>92</v>
      </c>
      <c r="D8" s="8"/>
      <c r="E8">
        <v>5500</v>
      </c>
      <c r="F8">
        <v>5500</v>
      </c>
      <c r="G8">
        <v>5500</v>
      </c>
      <c r="H8">
        <v>5500</v>
      </c>
      <c r="I8">
        <v>0</v>
      </c>
      <c r="J8">
        <v>5500</v>
      </c>
    </row>
    <row r="9" spans="1:11" x14ac:dyDescent="0.15">
      <c r="A9" t="s">
        <v>164</v>
      </c>
      <c r="D9" s="8"/>
      <c r="E9">
        <v>17000</v>
      </c>
      <c r="F9">
        <v>17000</v>
      </c>
      <c r="G9">
        <v>17000</v>
      </c>
      <c r="H9">
        <v>17000</v>
      </c>
      <c r="I9">
        <v>0</v>
      </c>
      <c r="J9">
        <v>17000</v>
      </c>
    </row>
    <row r="10" spans="1:11" x14ac:dyDescent="0.15">
      <c r="A10" s="11" t="s">
        <v>93</v>
      </c>
      <c r="B10" s="11"/>
      <c r="C10" s="11"/>
      <c r="D10" s="12"/>
      <c r="E10" s="11">
        <v>167000</v>
      </c>
      <c r="F10" s="11">
        <v>167000</v>
      </c>
      <c r="G10" s="11">
        <v>167000</v>
      </c>
      <c r="H10" s="11">
        <v>167000</v>
      </c>
      <c r="I10">
        <v>0</v>
      </c>
      <c r="J10" s="11">
        <v>167000</v>
      </c>
    </row>
    <row r="11" spans="1:11" x14ac:dyDescent="0.15">
      <c r="A11" t="s">
        <v>391</v>
      </c>
      <c r="D11" s="8"/>
      <c r="E11">
        <v>3.2637</v>
      </c>
      <c r="F11">
        <v>3.2637</v>
      </c>
      <c r="G11">
        <v>3.36</v>
      </c>
      <c r="H11">
        <v>3.2637</v>
      </c>
      <c r="I11" s="6">
        <v>3.4001000000000001</v>
      </c>
      <c r="J11">
        <v>3.2637</v>
      </c>
    </row>
    <row r="12" spans="1:11" x14ac:dyDescent="0.15">
      <c r="A12" t="s">
        <v>392</v>
      </c>
      <c r="D12" s="8"/>
      <c r="E12">
        <v>1.9338</v>
      </c>
      <c r="F12">
        <v>1.9338</v>
      </c>
      <c r="G12">
        <v>1.99</v>
      </c>
      <c r="H12">
        <v>1.9338</v>
      </c>
      <c r="I12">
        <v>0</v>
      </c>
      <c r="J12">
        <v>1.9338</v>
      </c>
    </row>
    <row r="13" spans="1:11" x14ac:dyDescent="0.15">
      <c r="A13" t="s">
        <v>393</v>
      </c>
      <c r="D13" s="8"/>
      <c r="E13">
        <v>1.9074</v>
      </c>
      <c r="F13">
        <v>1.9074</v>
      </c>
      <c r="G13">
        <v>1.96</v>
      </c>
      <c r="H13">
        <v>1.9074</v>
      </c>
      <c r="I13">
        <v>0</v>
      </c>
      <c r="J13">
        <v>1.9074</v>
      </c>
    </row>
    <row r="14" spans="1:11" x14ac:dyDescent="0.15">
      <c r="A14" t="s">
        <v>97</v>
      </c>
      <c r="D14" s="8"/>
      <c r="E14">
        <v>1.8919999999999999</v>
      </c>
      <c r="F14">
        <v>1.8919999999999999</v>
      </c>
      <c r="G14">
        <v>1.95</v>
      </c>
      <c r="H14">
        <v>1.8919999999999999</v>
      </c>
      <c r="I14">
        <v>0</v>
      </c>
      <c r="J14">
        <v>1.8919999999999999</v>
      </c>
    </row>
    <row r="15" spans="1:11" x14ac:dyDescent="0.15">
      <c r="A15" t="s">
        <v>390</v>
      </c>
      <c r="D15" s="8"/>
      <c r="E15">
        <v>1.7919</v>
      </c>
      <c r="F15">
        <v>1.7919</v>
      </c>
      <c r="G15">
        <v>1.85</v>
      </c>
      <c r="H15">
        <v>1.7919</v>
      </c>
      <c r="I15">
        <v>1.8711</v>
      </c>
      <c r="J15">
        <v>1.7919</v>
      </c>
    </row>
    <row r="16" spans="1:11" x14ac:dyDescent="0.15">
      <c r="A16" t="s">
        <v>202</v>
      </c>
      <c r="D16" s="8"/>
      <c r="E16">
        <v>48.73</v>
      </c>
      <c r="F16">
        <v>48.73</v>
      </c>
      <c r="G16">
        <v>48.73</v>
      </c>
      <c r="H16">
        <v>48.73</v>
      </c>
      <c r="I16">
        <v>53.9</v>
      </c>
      <c r="J16">
        <v>48.73</v>
      </c>
    </row>
    <row r="17" spans="1:11" x14ac:dyDescent="0.1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</row>
    <row r="18" spans="1:11" x14ac:dyDescent="0.15">
      <c r="A18" s="2" t="s">
        <v>171</v>
      </c>
      <c r="D18" s="8"/>
      <c r="E18" s="13" t="s">
        <v>204</v>
      </c>
      <c r="F18" s="10" t="s">
        <v>169</v>
      </c>
      <c r="G18" s="10" t="s">
        <v>305</v>
      </c>
      <c r="H18" s="10" t="s">
        <v>124</v>
      </c>
      <c r="I18" s="10" t="s">
        <v>193</v>
      </c>
      <c r="J18" s="10" t="s">
        <v>71</v>
      </c>
    </row>
    <row r="19" spans="1:11" x14ac:dyDescent="0.15">
      <c r="A19" t="s">
        <v>144</v>
      </c>
      <c r="D19" s="8"/>
      <c r="E19" s="17" t="s">
        <v>326</v>
      </c>
      <c r="F19" s="18" t="s">
        <v>132</v>
      </c>
      <c r="G19" s="18" t="s">
        <v>306</v>
      </c>
      <c r="H19" s="18" t="s">
        <v>125</v>
      </c>
      <c r="I19" s="18" t="s">
        <v>194</v>
      </c>
      <c r="J19" s="18" t="s">
        <v>165</v>
      </c>
    </row>
    <row r="20" spans="1:11" x14ac:dyDescent="0.15">
      <c r="A20" t="s">
        <v>174</v>
      </c>
      <c r="D20" s="8"/>
      <c r="E20" s="18" t="s">
        <v>327</v>
      </c>
      <c r="F20" s="18" t="s">
        <v>176</v>
      </c>
      <c r="G20" s="18" t="s">
        <v>195</v>
      </c>
      <c r="H20" s="18" t="s">
        <v>126</v>
      </c>
      <c r="I20" s="18" t="s">
        <v>195</v>
      </c>
      <c r="J20" s="18" t="s">
        <v>343</v>
      </c>
    </row>
    <row r="21" spans="1:11" x14ac:dyDescent="0.15">
      <c r="A21" t="s">
        <v>234</v>
      </c>
      <c r="D21" s="8"/>
      <c r="E21" s="18" t="s">
        <v>273</v>
      </c>
      <c r="F21" s="19">
        <v>70</v>
      </c>
      <c r="G21" s="18" t="s">
        <v>218</v>
      </c>
      <c r="H21" t="s">
        <v>127</v>
      </c>
      <c r="I21" s="18" t="s">
        <v>196</v>
      </c>
      <c r="J21" t="s">
        <v>166</v>
      </c>
    </row>
    <row r="22" spans="1:11" x14ac:dyDescent="0.15">
      <c r="A22" t="s">
        <v>177</v>
      </c>
      <c r="D22" s="8"/>
      <c r="E22" s="18" t="s">
        <v>224</v>
      </c>
      <c r="F22" s="18" t="s">
        <v>133</v>
      </c>
      <c r="G22" s="17" t="s">
        <v>217</v>
      </c>
      <c r="H22" t="s">
        <v>136</v>
      </c>
      <c r="I22" s="18" t="s">
        <v>194</v>
      </c>
      <c r="J22" t="s">
        <v>72</v>
      </c>
    </row>
    <row r="23" spans="1:11" x14ac:dyDescent="0.15">
      <c r="A23" t="s">
        <v>379</v>
      </c>
      <c r="D23" s="8"/>
      <c r="E23" s="20">
        <v>12.8</v>
      </c>
      <c r="F23" s="19">
        <v>12</v>
      </c>
      <c r="G23" s="19">
        <v>10</v>
      </c>
      <c r="H23" s="19">
        <v>12</v>
      </c>
      <c r="I23" s="19" t="s">
        <v>199</v>
      </c>
      <c r="J23" s="19" t="s">
        <v>272</v>
      </c>
    </row>
    <row r="24" spans="1:11" x14ac:dyDescent="0.15">
      <c r="A24" t="s">
        <v>328</v>
      </c>
      <c r="D24" s="8"/>
      <c r="E24" s="50" t="s">
        <v>192</v>
      </c>
      <c r="F24" s="19" t="s">
        <v>134</v>
      </c>
      <c r="G24" s="18" t="s">
        <v>224</v>
      </c>
      <c r="H24" t="s">
        <v>136</v>
      </c>
      <c r="I24" s="18" t="s">
        <v>224</v>
      </c>
      <c r="J24" s="18" t="s">
        <v>224</v>
      </c>
    </row>
    <row r="25" spans="1:11" x14ac:dyDescent="0.15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</row>
  </sheetData>
  <sheetProtection algorithmName="SHA-512" hashValue="MODrtU/LWLN/CrcqthDNnsTWQXOUOYt58f5ItBmnj5ITEWa15M78q0fEleAquF5MFi7XNAV6Mn4O+CZi9to9WA==" saltValue="sRgC0gEyFsV7NxW49jOh0Q==" spinCount="100000" sheet="1" objects="1" scenarios="1"/>
  <phoneticPr fontId="11" type="noConversion"/>
  <pageMargins left="0.75" right="0.75" top="1" bottom="1" header="0.5" footer="0.5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A1:K25"/>
  <sheetViews>
    <sheetView zoomScale="150" workbookViewId="0">
      <selection activeCell="C23" sqref="C23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29</v>
      </c>
    </row>
    <row r="2" spans="1:11" x14ac:dyDescent="0.15">
      <c r="A2" s="42"/>
      <c r="B2" s="43"/>
      <c r="C2" s="43"/>
      <c r="D2" s="43"/>
      <c r="E2" s="43"/>
      <c r="F2" s="43"/>
      <c r="G2" s="43"/>
      <c r="H2" s="43"/>
      <c r="I2" s="43"/>
      <c r="J2" s="43"/>
      <c r="K2" s="43"/>
    </row>
    <row r="3" spans="1:11" x14ac:dyDescent="0.15">
      <c r="A3" s="5" t="s">
        <v>293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A4" s="9" t="s">
        <v>108</v>
      </c>
      <c r="B4" s="1"/>
      <c r="D4" s="8"/>
      <c r="E4" s="9" t="s">
        <v>142</v>
      </c>
    </row>
    <row r="5" spans="1:11" x14ac:dyDescent="0.15">
      <c r="A5" s="9" t="s">
        <v>294</v>
      </c>
      <c r="B5" s="1"/>
      <c r="D5" s="8"/>
    </row>
    <row r="6" spans="1:11" x14ac:dyDescent="0.15">
      <c r="A6" s="2" t="s">
        <v>114</v>
      </c>
      <c r="D6" s="8"/>
      <c r="E6" s="10" t="s">
        <v>169</v>
      </c>
      <c r="F6" s="10" t="s">
        <v>193</v>
      </c>
    </row>
    <row r="7" spans="1:11" x14ac:dyDescent="0.15">
      <c r="A7" t="s">
        <v>206</v>
      </c>
      <c r="D7" s="8"/>
      <c r="E7">
        <v>2500</v>
      </c>
      <c r="F7">
        <v>3620</v>
      </c>
    </row>
    <row r="8" spans="1:11" x14ac:dyDescent="0.15">
      <c r="A8" t="s">
        <v>201</v>
      </c>
      <c r="D8" s="8"/>
      <c r="E8">
        <v>5500</v>
      </c>
      <c r="F8">
        <v>0</v>
      </c>
    </row>
    <row r="9" spans="1:11" x14ac:dyDescent="0.15">
      <c r="A9" t="s">
        <v>164</v>
      </c>
      <c r="D9" s="8"/>
      <c r="E9" s="52">
        <v>17000</v>
      </c>
      <c r="F9">
        <v>0</v>
      </c>
    </row>
    <row r="10" spans="1:11" x14ac:dyDescent="0.15">
      <c r="A10" s="11" t="s">
        <v>395</v>
      </c>
      <c r="B10" s="11"/>
      <c r="C10" s="11"/>
      <c r="D10" s="12"/>
      <c r="E10" s="46">
        <v>167000</v>
      </c>
      <c r="F10" s="11">
        <v>0</v>
      </c>
    </row>
    <row r="11" spans="1:11" x14ac:dyDescent="0.15">
      <c r="A11" t="s">
        <v>391</v>
      </c>
      <c r="D11" s="8"/>
      <c r="E11">
        <v>3.2637</v>
      </c>
      <c r="F11">
        <v>2.8060999999999998</v>
      </c>
    </row>
    <row r="12" spans="1:11" x14ac:dyDescent="0.15">
      <c r="A12" t="s">
        <v>392</v>
      </c>
      <c r="D12" s="8"/>
      <c r="E12">
        <v>1.9338</v>
      </c>
      <c r="F12">
        <v>0</v>
      </c>
    </row>
    <row r="13" spans="1:11" x14ac:dyDescent="0.15">
      <c r="A13" t="s">
        <v>393</v>
      </c>
      <c r="D13" s="8"/>
      <c r="E13">
        <v>1.9074</v>
      </c>
      <c r="F13">
        <v>0</v>
      </c>
    </row>
    <row r="14" spans="1:11" x14ac:dyDescent="0.15">
      <c r="A14" t="s">
        <v>97</v>
      </c>
      <c r="D14" s="8"/>
      <c r="E14">
        <v>1.8919999999999999</v>
      </c>
      <c r="F14">
        <v>0</v>
      </c>
    </row>
    <row r="15" spans="1:11" x14ac:dyDescent="0.15">
      <c r="A15" t="s">
        <v>390</v>
      </c>
      <c r="D15" s="8"/>
      <c r="E15">
        <v>1.7919</v>
      </c>
      <c r="F15">
        <v>2.0911</v>
      </c>
    </row>
    <row r="16" spans="1:11" x14ac:dyDescent="0.15">
      <c r="A16" t="s">
        <v>202</v>
      </c>
      <c r="D16" s="8"/>
      <c r="E16">
        <v>48.73</v>
      </c>
      <c r="F16">
        <v>68.2</v>
      </c>
    </row>
    <row r="17" spans="1:11" x14ac:dyDescent="0.1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</row>
    <row r="18" spans="1:11" x14ac:dyDescent="0.15">
      <c r="A18" s="2" t="s">
        <v>171</v>
      </c>
      <c r="D18" s="8"/>
      <c r="E18" s="10" t="s">
        <v>169</v>
      </c>
      <c r="F18" s="10" t="s">
        <v>193</v>
      </c>
    </row>
    <row r="19" spans="1:11" x14ac:dyDescent="0.15">
      <c r="A19" t="s">
        <v>144</v>
      </c>
      <c r="D19" s="8"/>
      <c r="E19" s="18" t="s">
        <v>215</v>
      </c>
      <c r="F19" t="s">
        <v>189</v>
      </c>
    </row>
    <row r="20" spans="1:11" x14ac:dyDescent="0.15">
      <c r="A20" t="s">
        <v>174</v>
      </c>
      <c r="D20" s="8"/>
      <c r="E20" s="18" t="s">
        <v>176</v>
      </c>
      <c r="F20" t="s">
        <v>190</v>
      </c>
    </row>
    <row r="21" spans="1:11" x14ac:dyDescent="0.15">
      <c r="A21" t="s">
        <v>234</v>
      </c>
      <c r="D21" s="8"/>
      <c r="E21" s="19">
        <v>70</v>
      </c>
      <c r="F21" t="s">
        <v>191</v>
      </c>
    </row>
    <row r="22" spans="1:11" x14ac:dyDescent="0.15">
      <c r="A22" t="s">
        <v>177</v>
      </c>
      <c r="D22" s="8"/>
      <c r="E22" s="18" t="s">
        <v>216</v>
      </c>
      <c r="F22" t="s">
        <v>189</v>
      </c>
    </row>
    <row r="23" spans="1:11" x14ac:dyDescent="0.15">
      <c r="A23" t="s">
        <v>379</v>
      </c>
      <c r="D23" s="8"/>
      <c r="E23" s="19">
        <v>12</v>
      </c>
      <c r="F23" t="s">
        <v>214</v>
      </c>
    </row>
    <row r="24" spans="1:11" x14ac:dyDescent="0.15">
      <c r="A24" t="s">
        <v>328</v>
      </c>
      <c r="D24" s="8"/>
      <c r="E24" s="19" t="s">
        <v>325</v>
      </c>
      <c r="F24" t="s">
        <v>214</v>
      </c>
    </row>
    <row r="25" spans="1:11" x14ac:dyDescent="0.15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</row>
  </sheetData>
  <sheetProtection algorithmName="SHA-512" hashValue="zq+Z9zKqlSYIhTQuM6ww0mGPEK8MBNzXUQxTq/Wy7Ww17ky350ihXqdnFcJ8Awb8BfVhWp0jWSBzZehbwbfzUw==" saltValue="NC4UkkB6Q9ABAHI2W0xsvg==" spinCount="100000" sheet="1" objects="1" scenarios="1"/>
  <phoneticPr fontId="11" type="noConversion"/>
  <pageMargins left="0.75" right="0.75" top="1" bottom="1" header="0.5" footer="0.5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/>
  <dimension ref="A1:K32"/>
  <sheetViews>
    <sheetView zoomScale="150" workbookViewId="0">
      <selection activeCell="H16" sqref="H16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29</v>
      </c>
    </row>
    <row r="2" spans="1:11" x14ac:dyDescent="0.15">
      <c r="A2" s="42"/>
      <c r="B2" s="43"/>
      <c r="C2" s="43"/>
      <c r="D2" s="43"/>
      <c r="E2" s="43"/>
      <c r="F2" s="43"/>
      <c r="G2" s="43"/>
      <c r="H2" s="43"/>
      <c r="I2" s="43"/>
      <c r="J2" s="43"/>
      <c r="K2" s="43"/>
    </row>
    <row r="3" spans="1:11" x14ac:dyDescent="0.15">
      <c r="A3" s="5" t="s">
        <v>64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A4" s="9" t="s">
        <v>298</v>
      </c>
      <c r="B4" s="1"/>
      <c r="D4" s="8"/>
      <c r="E4" s="9" t="s">
        <v>142</v>
      </c>
    </row>
    <row r="5" spans="1:11" x14ac:dyDescent="0.15">
      <c r="A5" s="9"/>
      <c r="B5" s="1"/>
      <c r="D5" s="8"/>
    </row>
    <row r="6" spans="1:11" x14ac:dyDescent="0.15">
      <c r="A6" s="2" t="s">
        <v>179</v>
      </c>
      <c r="D6" s="8"/>
      <c r="E6" s="10" t="s">
        <v>169</v>
      </c>
      <c r="F6" s="10" t="s">
        <v>193</v>
      </c>
    </row>
    <row r="7" spans="1:11" x14ac:dyDescent="0.15">
      <c r="A7" s="15" t="s">
        <v>65</v>
      </c>
      <c r="D7" s="8"/>
      <c r="E7" s="16">
        <v>2</v>
      </c>
      <c r="F7" s="16">
        <v>2</v>
      </c>
    </row>
    <row r="8" spans="1:11" x14ac:dyDescent="0.15">
      <c r="A8" s="15" t="s">
        <v>66</v>
      </c>
      <c r="D8" s="8"/>
      <c r="E8" s="16">
        <v>4</v>
      </c>
      <c r="F8" s="16">
        <v>4</v>
      </c>
    </row>
    <row r="9" spans="1:11" x14ac:dyDescent="0.15">
      <c r="A9" s="11" t="s">
        <v>206</v>
      </c>
      <c r="B9" s="11"/>
      <c r="C9" s="11"/>
      <c r="D9" s="12"/>
      <c r="E9" s="11">
        <v>4000</v>
      </c>
      <c r="F9" s="11">
        <v>4000</v>
      </c>
    </row>
    <row r="10" spans="1:11" x14ac:dyDescent="0.15">
      <c r="A10" t="s">
        <v>254</v>
      </c>
      <c r="D10" s="8"/>
      <c r="E10">
        <v>1.5466</v>
      </c>
      <c r="F10">
        <v>1.859</v>
      </c>
    </row>
    <row r="11" spans="1:11" x14ac:dyDescent="0.15">
      <c r="A11" t="s">
        <v>236</v>
      </c>
      <c r="D11" s="8"/>
      <c r="E11">
        <v>1.7116</v>
      </c>
      <c r="F11">
        <v>1.8149999999999999</v>
      </c>
    </row>
    <row r="12" spans="1:11" x14ac:dyDescent="0.15">
      <c r="A12" t="s">
        <v>155</v>
      </c>
      <c r="D12" s="8"/>
      <c r="E12">
        <v>1.4585999999999999</v>
      </c>
      <c r="F12">
        <v>1.65</v>
      </c>
    </row>
    <row r="13" spans="1:11" x14ac:dyDescent="0.15">
      <c r="A13" t="s">
        <v>55</v>
      </c>
      <c r="D13" s="8"/>
      <c r="E13">
        <v>1.5795999999999999</v>
      </c>
      <c r="F13">
        <v>1.6060000000000001</v>
      </c>
    </row>
    <row r="14" spans="1:11" x14ac:dyDescent="0.15">
      <c r="A14" t="s">
        <v>202</v>
      </c>
      <c r="D14" s="8"/>
      <c r="E14">
        <v>46.673000000000002</v>
      </c>
      <c r="F14">
        <v>57.2</v>
      </c>
    </row>
    <row r="15" spans="1:11" x14ac:dyDescent="0.15">
      <c r="D15" s="8"/>
    </row>
    <row r="16" spans="1:11" x14ac:dyDescent="0.15">
      <c r="A16" s="9" t="s">
        <v>299</v>
      </c>
      <c r="D16" s="8"/>
    </row>
    <row r="17" spans="1:11" x14ac:dyDescent="0.15">
      <c r="D17" s="8"/>
    </row>
    <row r="18" spans="1:11" x14ac:dyDescent="0.15">
      <c r="A18" s="2" t="s">
        <v>114</v>
      </c>
      <c r="D18" s="8"/>
      <c r="E18" s="10" t="s">
        <v>169</v>
      </c>
      <c r="F18" s="10" t="s">
        <v>193</v>
      </c>
    </row>
    <row r="19" spans="1:11" x14ac:dyDescent="0.15">
      <c r="A19" s="15" t="s">
        <v>65</v>
      </c>
      <c r="D19" s="8"/>
      <c r="E19" s="24" t="s">
        <v>51</v>
      </c>
      <c r="F19" s="16">
        <v>2</v>
      </c>
    </row>
    <row r="20" spans="1:11" x14ac:dyDescent="0.15">
      <c r="A20" s="45" t="s">
        <v>66</v>
      </c>
      <c r="B20" s="11"/>
      <c r="C20" s="11"/>
      <c r="D20" s="12"/>
      <c r="E20" s="53" t="s">
        <v>51</v>
      </c>
      <c r="F20" s="54">
        <v>4</v>
      </c>
    </row>
    <row r="21" spans="1:11" x14ac:dyDescent="0.15">
      <c r="A21" t="s">
        <v>276</v>
      </c>
      <c r="D21" s="8"/>
      <c r="E21">
        <v>2.2780999999999998</v>
      </c>
      <c r="F21">
        <v>2.4529999999999998</v>
      </c>
    </row>
    <row r="22" spans="1:11" x14ac:dyDescent="0.15">
      <c r="A22" t="s">
        <v>277</v>
      </c>
      <c r="D22" s="8"/>
      <c r="E22">
        <v>0</v>
      </c>
      <c r="F22">
        <v>2.31</v>
      </c>
    </row>
    <row r="23" spans="1:11" x14ac:dyDescent="0.15">
      <c r="A23" t="s">
        <v>202</v>
      </c>
      <c r="D23" s="8"/>
      <c r="E23">
        <v>52.854999999999997</v>
      </c>
      <c r="F23">
        <v>61.6</v>
      </c>
    </row>
    <row r="24" spans="1:11" x14ac:dyDescent="0.1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</row>
    <row r="25" spans="1:11" x14ac:dyDescent="0.15">
      <c r="A25" s="2" t="s">
        <v>171</v>
      </c>
      <c r="D25" s="8"/>
      <c r="E25" s="10" t="s">
        <v>169</v>
      </c>
      <c r="F25" s="10" t="s">
        <v>193</v>
      </c>
    </row>
    <row r="26" spans="1:11" x14ac:dyDescent="0.15">
      <c r="A26" t="s">
        <v>144</v>
      </c>
      <c r="D26" s="8"/>
      <c r="E26" s="18" t="s">
        <v>132</v>
      </c>
      <c r="F26" s="18" t="s">
        <v>194</v>
      </c>
    </row>
    <row r="27" spans="1:11" x14ac:dyDescent="0.15">
      <c r="A27" t="s">
        <v>174</v>
      </c>
      <c r="D27" s="8"/>
      <c r="E27" s="18" t="s">
        <v>176</v>
      </c>
      <c r="F27" s="18" t="s">
        <v>195</v>
      </c>
    </row>
    <row r="28" spans="1:11" x14ac:dyDescent="0.15">
      <c r="A28" t="s">
        <v>234</v>
      </c>
      <c r="D28" s="8"/>
      <c r="E28" s="19">
        <v>70</v>
      </c>
      <c r="F28" s="18" t="s">
        <v>196</v>
      </c>
    </row>
    <row r="29" spans="1:11" x14ac:dyDescent="0.15">
      <c r="A29" t="s">
        <v>177</v>
      </c>
      <c r="D29" s="8"/>
      <c r="E29" s="18" t="s">
        <v>133</v>
      </c>
      <c r="F29" s="18" t="s">
        <v>194</v>
      </c>
    </row>
    <row r="30" spans="1:11" x14ac:dyDescent="0.15">
      <c r="A30" t="s">
        <v>379</v>
      </c>
      <c r="D30" s="8"/>
      <c r="E30" s="19">
        <v>12</v>
      </c>
      <c r="F30" s="19" t="s">
        <v>224</v>
      </c>
    </row>
    <row r="31" spans="1:11" x14ac:dyDescent="0.15">
      <c r="A31" t="s">
        <v>328</v>
      </c>
      <c r="D31" s="8"/>
      <c r="E31" s="19" t="s">
        <v>134</v>
      </c>
      <c r="F31" s="18" t="s">
        <v>224</v>
      </c>
    </row>
    <row r="32" spans="1:11" x14ac:dyDescent="0.15">
      <c r="A32" s="42"/>
      <c r="B32" s="43"/>
      <c r="C32" s="43"/>
      <c r="D32" s="43"/>
      <c r="E32" s="43"/>
      <c r="F32" s="43"/>
      <c r="G32" s="43"/>
      <c r="H32" s="43"/>
      <c r="I32" s="43"/>
      <c r="J32" s="43"/>
      <c r="K32" s="43"/>
    </row>
  </sheetData>
  <sheetProtection algorithmName="SHA-512" hashValue="/AsCpPr7gS33sx1cl7oQiFgcOp0p/cKoyJPLk2vbb/M7HCE9ye3CRH+8qFpA7Ry9B6/0ks8RL5IvTGKVS2wpeA==" saltValue="2OxX8iJmA8k/akyDhhh0qg==" spinCount="100000" sheet="1" objects="1" scenarios="1"/>
  <phoneticPr fontId="11" type="noConversion"/>
  <pageMargins left="0.75" right="0.75" top="1" bottom="1" header="0.5" footer="0.5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/>
  <dimension ref="A1:K27"/>
  <sheetViews>
    <sheetView zoomScale="150" workbookViewId="0">
      <selection activeCell="K13" sqref="K13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67</v>
      </c>
    </row>
    <row r="2" spans="1:11" x14ac:dyDescent="0.15">
      <c r="A2" s="3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x14ac:dyDescent="0.15">
      <c r="A3" s="5" t="s">
        <v>52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304</v>
      </c>
    </row>
    <row r="5" spans="1:11" x14ac:dyDescent="0.15">
      <c r="D5" s="8"/>
    </row>
    <row r="6" spans="1:11" x14ac:dyDescent="0.15">
      <c r="A6" s="2" t="s">
        <v>347</v>
      </c>
      <c r="D6" s="8"/>
      <c r="E6" s="10" t="s">
        <v>204</v>
      </c>
      <c r="F6" s="10" t="s">
        <v>169</v>
      </c>
      <c r="G6" s="10" t="s">
        <v>170</v>
      </c>
      <c r="H6" s="10" t="s">
        <v>193</v>
      </c>
    </row>
    <row r="7" spans="1:11" x14ac:dyDescent="0.15">
      <c r="A7" t="s">
        <v>206</v>
      </c>
      <c r="D7" s="8"/>
      <c r="E7">
        <v>2500</v>
      </c>
      <c r="F7">
        <v>2500</v>
      </c>
      <c r="G7">
        <v>2500</v>
      </c>
      <c r="H7">
        <v>3616</v>
      </c>
    </row>
    <row r="8" spans="1:11" x14ac:dyDescent="0.15">
      <c r="A8" t="s">
        <v>201</v>
      </c>
      <c r="D8" s="8"/>
      <c r="E8">
        <v>8000</v>
      </c>
      <c r="F8">
        <v>8000</v>
      </c>
      <c r="G8">
        <v>8000</v>
      </c>
      <c r="H8">
        <v>0</v>
      </c>
    </row>
    <row r="9" spans="1:11" x14ac:dyDescent="0.15">
      <c r="A9" t="s">
        <v>164</v>
      </c>
      <c r="D9" s="8"/>
      <c r="E9">
        <v>25000</v>
      </c>
      <c r="F9">
        <v>25000</v>
      </c>
      <c r="G9">
        <v>25000</v>
      </c>
      <c r="H9">
        <v>0</v>
      </c>
    </row>
    <row r="10" spans="1:11" x14ac:dyDescent="0.15">
      <c r="A10" s="11" t="s">
        <v>395</v>
      </c>
      <c r="B10" s="11"/>
      <c r="C10" s="11"/>
      <c r="D10" s="12"/>
      <c r="E10" s="11">
        <v>192000</v>
      </c>
      <c r="F10" s="11">
        <v>192000</v>
      </c>
      <c r="G10" s="11">
        <v>192000</v>
      </c>
      <c r="H10">
        <v>0</v>
      </c>
    </row>
    <row r="11" spans="1:11" x14ac:dyDescent="0.15">
      <c r="A11" t="s">
        <v>391</v>
      </c>
      <c r="D11" s="8"/>
      <c r="E11">
        <v>2.7401</v>
      </c>
      <c r="F11">
        <v>2.7401</v>
      </c>
      <c r="G11">
        <v>2.7401</v>
      </c>
      <c r="H11" s="6">
        <v>3</v>
      </c>
    </row>
    <row r="12" spans="1:11" x14ac:dyDescent="0.15">
      <c r="A12" t="s">
        <v>392</v>
      </c>
      <c r="D12" s="8"/>
      <c r="E12">
        <v>1.6489000000000003</v>
      </c>
      <c r="F12">
        <v>1.6489000000000003</v>
      </c>
      <c r="G12">
        <v>1.6489000000000003</v>
      </c>
      <c r="H12">
        <v>0</v>
      </c>
    </row>
    <row r="13" spans="1:11" x14ac:dyDescent="0.15">
      <c r="A13" t="s">
        <v>393</v>
      </c>
      <c r="D13" s="8"/>
      <c r="E13">
        <v>1.6257999999999999</v>
      </c>
      <c r="F13">
        <v>1.6257999999999999</v>
      </c>
      <c r="G13">
        <v>1.6257999999999999</v>
      </c>
      <c r="H13">
        <v>0</v>
      </c>
    </row>
    <row r="14" spans="1:11" x14ac:dyDescent="0.15">
      <c r="A14" t="s">
        <v>97</v>
      </c>
      <c r="D14" s="8"/>
      <c r="E14">
        <v>1.6115000000000002</v>
      </c>
      <c r="F14">
        <v>1.6115000000000002</v>
      </c>
      <c r="G14">
        <v>1.6115000000000002</v>
      </c>
      <c r="H14">
        <v>0</v>
      </c>
    </row>
    <row r="15" spans="1:11" x14ac:dyDescent="0.15">
      <c r="A15" t="s">
        <v>390</v>
      </c>
      <c r="D15" s="8"/>
      <c r="E15">
        <v>1.5224</v>
      </c>
      <c r="F15">
        <v>1.5224</v>
      </c>
      <c r="G15">
        <v>1.5224</v>
      </c>
      <c r="H15">
        <v>1.68</v>
      </c>
    </row>
    <row r="16" spans="1:11" x14ac:dyDescent="0.15">
      <c r="A16" t="s">
        <v>202</v>
      </c>
      <c r="D16" s="8"/>
      <c r="E16">
        <v>47.497999999999998</v>
      </c>
      <c r="F16">
        <v>47.52</v>
      </c>
      <c r="G16">
        <v>47.52</v>
      </c>
      <c r="H16">
        <v>47.3</v>
      </c>
    </row>
    <row r="17" spans="1:11" x14ac:dyDescent="0.1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</row>
    <row r="18" spans="1:11" x14ac:dyDescent="0.15">
      <c r="A18" s="2" t="s">
        <v>171</v>
      </c>
      <c r="D18" s="8"/>
      <c r="E18" s="13" t="s">
        <v>204</v>
      </c>
      <c r="F18" s="13" t="s">
        <v>168</v>
      </c>
      <c r="G18" s="10" t="s">
        <v>170</v>
      </c>
      <c r="H18" s="10" t="s">
        <v>193</v>
      </c>
    </row>
    <row r="19" spans="1:11" x14ac:dyDescent="0.15">
      <c r="A19" t="s">
        <v>144</v>
      </c>
      <c r="D19" s="8"/>
      <c r="E19" s="17" t="s">
        <v>172</v>
      </c>
      <c r="F19" s="18" t="s">
        <v>173</v>
      </c>
      <c r="G19" s="18" t="s">
        <v>342</v>
      </c>
      <c r="H19" s="18" t="s">
        <v>194</v>
      </c>
    </row>
    <row r="20" spans="1:11" x14ac:dyDescent="0.15">
      <c r="A20" t="s">
        <v>174</v>
      </c>
      <c r="D20" s="8"/>
      <c r="E20" s="18" t="s">
        <v>175</v>
      </c>
      <c r="F20" s="18" t="s">
        <v>176</v>
      </c>
      <c r="G20" s="18" t="s">
        <v>343</v>
      </c>
      <c r="H20" s="18" t="s">
        <v>195</v>
      </c>
    </row>
    <row r="21" spans="1:11" x14ac:dyDescent="0.15">
      <c r="A21" t="s">
        <v>234</v>
      </c>
      <c r="D21" s="8"/>
      <c r="E21" s="18" t="s">
        <v>273</v>
      </c>
      <c r="F21" s="19">
        <v>44</v>
      </c>
      <c r="G21" s="18" t="s">
        <v>49</v>
      </c>
      <c r="H21" s="18" t="s">
        <v>196</v>
      </c>
    </row>
    <row r="22" spans="1:11" x14ac:dyDescent="0.15">
      <c r="A22" t="s">
        <v>177</v>
      </c>
      <c r="D22" s="8"/>
      <c r="E22" s="18" t="s">
        <v>274</v>
      </c>
      <c r="F22" s="18" t="s">
        <v>178</v>
      </c>
      <c r="G22" s="17" t="s">
        <v>297</v>
      </c>
      <c r="H22" s="18" t="s">
        <v>194</v>
      </c>
    </row>
    <row r="23" spans="1:11" x14ac:dyDescent="0.15">
      <c r="A23" t="s">
        <v>379</v>
      </c>
      <c r="D23" s="8"/>
      <c r="E23" s="20">
        <v>12.1</v>
      </c>
      <c r="F23" s="19">
        <v>12</v>
      </c>
      <c r="G23" s="19">
        <v>10</v>
      </c>
      <c r="H23" s="19" t="s">
        <v>199</v>
      </c>
    </row>
    <row r="24" spans="1:11" x14ac:dyDescent="0.15">
      <c r="A24" t="s">
        <v>281</v>
      </c>
      <c r="D24" s="8"/>
      <c r="E24" s="18" t="s">
        <v>275</v>
      </c>
      <c r="F24" s="18" t="s">
        <v>341</v>
      </c>
      <c r="G24" s="18" t="s">
        <v>50</v>
      </c>
      <c r="H24" s="18" t="s">
        <v>121</v>
      </c>
    </row>
    <row r="25" spans="1:11" x14ac:dyDescent="0.15">
      <c r="A25" t="s">
        <v>233</v>
      </c>
      <c r="D25" s="8"/>
      <c r="E25" s="21">
        <v>29.7</v>
      </c>
      <c r="F25" s="20">
        <v>34.83</v>
      </c>
      <c r="G25" s="18" t="s">
        <v>50</v>
      </c>
      <c r="H25" s="18" t="s">
        <v>274</v>
      </c>
    </row>
    <row r="26" spans="1:11" x14ac:dyDescent="0.15">
      <c r="A26" t="s">
        <v>328</v>
      </c>
      <c r="D26" s="8"/>
      <c r="E26" s="18" t="s">
        <v>192</v>
      </c>
      <c r="F26" s="19" t="s">
        <v>224</v>
      </c>
      <c r="G26" s="18" t="s">
        <v>50</v>
      </c>
      <c r="H26" s="18" t="s">
        <v>274</v>
      </c>
    </row>
    <row r="27" spans="1:1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</row>
  </sheetData>
  <sheetProtection algorithmName="SHA-512" hashValue="LAScBq7hGy1OChmG316+Jy70OTEJ4zVBj9zi3kaA1nbtjsSKPbLrKL/vWu4ezY4lYDbogjqojqSCWAuxTu9fGQ==" saltValue="8EYXTbaY1gTzStXiX5qsnw==" spinCount="100000" sheet="1" objects="1" scenarios="1"/>
  <phoneticPr fontId="11" type="noConversion"/>
  <pageMargins left="0.75" right="0.75" top="1" bottom="1" header="0.5" footer="0.5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/>
  <dimension ref="A1:K19"/>
  <sheetViews>
    <sheetView zoomScale="150" workbookViewId="0">
      <selection activeCell="G25" sqref="G25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67</v>
      </c>
    </row>
    <row r="2" spans="1:11" x14ac:dyDescent="0.15">
      <c r="A2" s="3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x14ac:dyDescent="0.15">
      <c r="A3" s="5" t="s">
        <v>115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A4" s="9" t="s">
        <v>295</v>
      </c>
      <c r="D4" s="8"/>
      <c r="E4" s="9" t="s">
        <v>212</v>
      </c>
    </row>
    <row r="5" spans="1:11" x14ac:dyDescent="0.15">
      <c r="D5" s="8"/>
    </row>
    <row r="6" spans="1:11" x14ac:dyDescent="0.15">
      <c r="A6" s="2" t="s">
        <v>114</v>
      </c>
      <c r="D6" s="8"/>
      <c r="E6" s="14" t="s">
        <v>308</v>
      </c>
    </row>
    <row r="7" spans="1:11" x14ac:dyDescent="0.15">
      <c r="A7" t="s">
        <v>348</v>
      </c>
      <c r="D7" s="8"/>
      <c r="E7">
        <v>2.7609999999999997</v>
      </c>
    </row>
    <row r="8" spans="1:11" x14ac:dyDescent="0.15">
      <c r="A8" t="s">
        <v>202</v>
      </c>
      <c r="D8" s="8"/>
      <c r="E8">
        <v>44</v>
      </c>
    </row>
    <row r="9" spans="1:11" x14ac:dyDescent="0.15">
      <c r="A9" s="8"/>
      <c r="B9" s="8"/>
      <c r="C9" s="8"/>
      <c r="D9" s="8"/>
      <c r="E9" s="8"/>
      <c r="F9" s="8"/>
      <c r="G9" s="8"/>
      <c r="H9" s="8"/>
      <c r="I9" s="8"/>
      <c r="J9" s="8"/>
      <c r="K9" s="8"/>
    </row>
    <row r="10" spans="1:11" x14ac:dyDescent="0.15">
      <c r="A10" s="2" t="s">
        <v>171</v>
      </c>
      <c r="D10" s="8"/>
      <c r="E10" s="13" t="s">
        <v>349</v>
      </c>
    </row>
    <row r="11" spans="1:11" x14ac:dyDescent="0.15">
      <c r="A11" t="s">
        <v>144</v>
      </c>
      <c r="D11" s="8"/>
      <c r="E11" s="17" t="s">
        <v>282</v>
      </c>
    </row>
    <row r="12" spans="1:11" x14ac:dyDescent="0.15">
      <c r="A12" t="s">
        <v>174</v>
      </c>
      <c r="D12" s="8"/>
      <c r="E12" s="18" t="s">
        <v>175</v>
      </c>
    </row>
    <row r="13" spans="1:11" x14ac:dyDescent="0.15">
      <c r="A13" t="s">
        <v>234</v>
      </c>
      <c r="D13" s="8"/>
      <c r="E13" s="19">
        <v>65</v>
      </c>
    </row>
    <row r="14" spans="1:11" x14ac:dyDescent="0.15">
      <c r="A14" t="s">
        <v>177</v>
      </c>
      <c r="D14" s="8"/>
      <c r="E14" s="18" t="s">
        <v>178</v>
      </c>
    </row>
    <row r="15" spans="1:11" x14ac:dyDescent="0.15">
      <c r="A15" t="s">
        <v>379</v>
      </c>
      <c r="D15" s="8"/>
      <c r="E15" s="20">
        <v>7.7</v>
      </c>
    </row>
    <row r="16" spans="1:11" x14ac:dyDescent="0.15">
      <c r="A16" t="s">
        <v>281</v>
      </c>
      <c r="D16" s="8"/>
      <c r="E16" t="s">
        <v>223</v>
      </c>
    </row>
    <row r="17" spans="1:11" x14ac:dyDescent="0.15">
      <c r="A17" t="s">
        <v>233</v>
      </c>
      <c r="D17" s="8"/>
      <c r="E17" s="21">
        <v>41.8</v>
      </c>
    </row>
    <row r="18" spans="1:11" x14ac:dyDescent="0.15">
      <c r="A18" t="s">
        <v>328</v>
      </c>
      <c r="D18" s="8"/>
      <c r="E18" t="s">
        <v>224</v>
      </c>
    </row>
    <row r="19" spans="1:11" x14ac:dyDescent="0.1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</row>
  </sheetData>
  <sheetProtection algorithmName="SHA-512" hashValue="c5iGX9P19O2fnURDEdiD/1r8XMvbfZ55hDZXrQot5KxAFNZ8MLZY1p+HSXBXEHzBcvB3thLBMyGHrfJ6G5A5YA==" saltValue="huNBrxQpO3QF9CxK7cLL2g==" spinCount="100000" sheet="1" objects="1" scenarios="1"/>
  <phoneticPr fontId="11" type="noConversion"/>
  <pageMargins left="0.75" right="0.75" top="1" bottom="1" header="0.5" footer="0.5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/>
  <dimension ref="A1:K27"/>
  <sheetViews>
    <sheetView zoomScale="150" workbookViewId="0">
      <selection activeCell="H11" sqref="H11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67</v>
      </c>
    </row>
    <row r="2" spans="1:11" x14ac:dyDescent="0.15">
      <c r="A2" s="3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x14ac:dyDescent="0.15">
      <c r="A3" s="5" t="s">
        <v>293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A4" s="9" t="s">
        <v>108</v>
      </c>
      <c r="B4" s="1"/>
      <c r="D4" s="8"/>
      <c r="E4" s="9" t="s">
        <v>304</v>
      </c>
    </row>
    <row r="5" spans="1:11" x14ac:dyDescent="0.15">
      <c r="A5" s="9" t="s">
        <v>294</v>
      </c>
      <c r="B5" s="1"/>
      <c r="D5" s="8"/>
    </row>
    <row r="6" spans="1:11" x14ac:dyDescent="0.15">
      <c r="A6" s="2" t="s">
        <v>347</v>
      </c>
      <c r="D6" s="8"/>
      <c r="E6" s="10" t="s">
        <v>169</v>
      </c>
    </row>
    <row r="7" spans="1:11" x14ac:dyDescent="0.15">
      <c r="A7" t="s">
        <v>206</v>
      </c>
      <c r="D7" s="8"/>
      <c r="E7">
        <v>2500</v>
      </c>
    </row>
    <row r="8" spans="1:11" x14ac:dyDescent="0.15">
      <c r="A8" t="s">
        <v>201</v>
      </c>
      <c r="D8" s="8"/>
      <c r="E8">
        <v>5500</v>
      </c>
    </row>
    <row r="9" spans="1:11" x14ac:dyDescent="0.15">
      <c r="A9" t="s">
        <v>164</v>
      </c>
      <c r="D9" s="8"/>
      <c r="E9" s="52">
        <v>17000</v>
      </c>
    </row>
    <row r="10" spans="1:11" x14ac:dyDescent="0.15">
      <c r="A10" s="11" t="s">
        <v>395</v>
      </c>
      <c r="B10" s="11"/>
      <c r="C10" s="11"/>
      <c r="D10" s="12"/>
      <c r="E10" s="46">
        <v>167000</v>
      </c>
    </row>
    <row r="11" spans="1:11" x14ac:dyDescent="0.15">
      <c r="A11" t="s">
        <v>391</v>
      </c>
      <c r="D11" s="8"/>
      <c r="E11">
        <v>2.7401</v>
      </c>
    </row>
    <row r="12" spans="1:11" x14ac:dyDescent="0.15">
      <c r="A12" t="s">
        <v>392</v>
      </c>
      <c r="D12" s="8"/>
      <c r="E12">
        <v>1.6489000000000003</v>
      </c>
    </row>
    <row r="13" spans="1:11" x14ac:dyDescent="0.15">
      <c r="A13" t="s">
        <v>393</v>
      </c>
      <c r="D13" s="8"/>
      <c r="E13">
        <v>1.6257999999999999</v>
      </c>
    </row>
    <row r="14" spans="1:11" x14ac:dyDescent="0.15">
      <c r="A14" t="s">
        <v>97</v>
      </c>
      <c r="D14" s="8"/>
      <c r="E14">
        <v>1.6115000000000002</v>
      </c>
    </row>
    <row r="15" spans="1:11" x14ac:dyDescent="0.15">
      <c r="A15" t="s">
        <v>390</v>
      </c>
      <c r="D15" s="8"/>
      <c r="E15">
        <v>1.5224</v>
      </c>
    </row>
    <row r="16" spans="1:11" x14ac:dyDescent="0.15">
      <c r="A16" t="s">
        <v>202</v>
      </c>
      <c r="D16" s="8"/>
      <c r="E16">
        <v>47.52</v>
      </c>
    </row>
    <row r="17" spans="1:11" x14ac:dyDescent="0.1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</row>
    <row r="18" spans="1:11" x14ac:dyDescent="0.15">
      <c r="A18" s="2" t="s">
        <v>171</v>
      </c>
      <c r="D18" s="8"/>
      <c r="E18" s="13" t="s">
        <v>168</v>
      </c>
    </row>
    <row r="19" spans="1:11" x14ac:dyDescent="0.15">
      <c r="A19" t="s">
        <v>144</v>
      </c>
      <c r="D19" s="8"/>
      <c r="E19" s="18" t="s">
        <v>173</v>
      </c>
    </row>
    <row r="20" spans="1:11" x14ac:dyDescent="0.15">
      <c r="A20" t="s">
        <v>174</v>
      </c>
      <c r="D20" s="8"/>
      <c r="E20" s="18" t="s">
        <v>176</v>
      </c>
    </row>
    <row r="21" spans="1:11" x14ac:dyDescent="0.15">
      <c r="A21" t="s">
        <v>234</v>
      </c>
      <c r="D21" s="8"/>
      <c r="E21" s="19">
        <v>44</v>
      </c>
    </row>
    <row r="22" spans="1:11" x14ac:dyDescent="0.15">
      <c r="A22" t="s">
        <v>177</v>
      </c>
      <c r="D22" s="8"/>
      <c r="E22" s="18" t="s">
        <v>178</v>
      </c>
    </row>
    <row r="23" spans="1:11" x14ac:dyDescent="0.15">
      <c r="A23" t="s">
        <v>379</v>
      </c>
      <c r="D23" s="8"/>
      <c r="E23" s="19">
        <v>12</v>
      </c>
    </row>
    <row r="24" spans="1:11" x14ac:dyDescent="0.15">
      <c r="A24" t="s">
        <v>281</v>
      </c>
      <c r="D24" s="8"/>
      <c r="E24" s="18" t="s">
        <v>141</v>
      </c>
    </row>
    <row r="25" spans="1:11" x14ac:dyDescent="0.15">
      <c r="A25" t="s">
        <v>233</v>
      </c>
      <c r="D25" s="8"/>
      <c r="E25" s="20">
        <v>29.7</v>
      </c>
    </row>
    <row r="26" spans="1:11" x14ac:dyDescent="0.15">
      <c r="A26" t="s">
        <v>328</v>
      </c>
      <c r="D26" s="8"/>
      <c r="E26" s="19" t="s">
        <v>224</v>
      </c>
    </row>
    <row r="27" spans="1:1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</row>
  </sheetData>
  <sheetProtection algorithmName="SHA-512" hashValue="hLLP0SL9dBHvP/tnAPdDRxEXzfQH//Axp22TYeHB07bT9dFjVobIuLPRZ6xqc1F8GqfNp8SA7f8IlGdaHj3P5g==" saltValue="ArwWvxa+8eBHdV6Pguq5ww==" spinCount="100000" sheet="1" objects="1" scenarios="1"/>
  <phoneticPr fontId="11" type="noConversion"/>
  <pageMargins left="0.75" right="0.75" top="1" bottom="1" header="0.5" footer="0.5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/>
  <dimension ref="A1:K34"/>
  <sheetViews>
    <sheetView zoomScale="150" workbookViewId="0">
      <selection activeCell="G16" sqref="G16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67</v>
      </c>
    </row>
    <row r="2" spans="1:11" x14ac:dyDescent="0.15">
      <c r="A2" s="3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x14ac:dyDescent="0.15">
      <c r="A3" s="5" t="s">
        <v>64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A4" s="9" t="s">
        <v>298</v>
      </c>
      <c r="B4" s="1"/>
      <c r="D4" s="8"/>
      <c r="E4" s="9" t="s">
        <v>304</v>
      </c>
    </row>
    <row r="5" spans="1:11" x14ac:dyDescent="0.15">
      <c r="A5" s="9"/>
      <c r="B5" s="1"/>
      <c r="D5" s="8"/>
    </row>
    <row r="6" spans="1:11" x14ac:dyDescent="0.15">
      <c r="A6" s="2" t="s">
        <v>179</v>
      </c>
      <c r="D6" s="8"/>
      <c r="E6" s="10" t="s">
        <v>169</v>
      </c>
      <c r="F6" s="10" t="s">
        <v>193</v>
      </c>
    </row>
    <row r="7" spans="1:11" x14ac:dyDescent="0.15">
      <c r="A7" s="15" t="s">
        <v>65</v>
      </c>
      <c r="D7" s="8"/>
      <c r="E7" s="16">
        <v>2</v>
      </c>
      <c r="F7" s="16">
        <v>2</v>
      </c>
    </row>
    <row r="8" spans="1:11" x14ac:dyDescent="0.15">
      <c r="A8" s="15" t="s">
        <v>66</v>
      </c>
      <c r="D8" s="8"/>
      <c r="E8" s="16">
        <v>4</v>
      </c>
      <c r="F8" s="16">
        <v>4</v>
      </c>
    </row>
    <row r="9" spans="1:11" x14ac:dyDescent="0.15">
      <c r="A9" s="11" t="s">
        <v>206</v>
      </c>
      <c r="B9" s="11"/>
      <c r="C9" s="11"/>
      <c r="D9" s="12"/>
      <c r="E9" s="11">
        <v>4000</v>
      </c>
      <c r="F9" s="11">
        <v>4000</v>
      </c>
    </row>
    <row r="10" spans="1:11" x14ac:dyDescent="0.15">
      <c r="A10" t="s">
        <v>254</v>
      </c>
      <c r="D10" s="8"/>
      <c r="E10">
        <v>1.3222</v>
      </c>
      <c r="F10">
        <v>1.6</v>
      </c>
    </row>
    <row r="11" spans="1:11" x14ac:dyDescent="0.15">
      <c r="A11" t="s">
        <v>236</v>
      </c>
      <c r="D11" s="8"/>
      <c r="E11">
        <v>1.4795</v>
      </c>
      <c r="F11">
        <v>1.65</v>
      </c>
    </row>
    <row r="12" spans="1:11" x14ac:dyDescent="0.15">
      <c r="A12" t="s">
        <v>155</v>
      </c>
      <c r="D12" s="8"/>
      <c r="E12">
        <v>1.2375</v>
      </c>
      <c r="F12">
        <v>1.43</v>
      </c>
    </row>
    <row r="13" spans="1:11" x14ac:dyDescent="0.15">
      <c r="A13" t="s">
        <v>55</v>
      </c>
      <c r="D13" s="8"/>
      <c r="E13">
        <v>1.3541000000000001</v>
      </c>
      <c r="F13">
        <v>1.52</v>
      </c>
    </row>
    <row r="14" spans="1:11" x14ac:dyDescent="0.15">
      <c r="A14" t="s">
        <v>202</v>
      </c>
      <c r="D14" s="8"/>
      <c r="E14">
        <v>44.55</v>
      </c>
      <c r="F14">
        <v>48.4</v>
      </c>
    </row>
    <row r="15" spans="1:11" x14ac:dyDescent="0.15">
      <c r="D15" s="8"/>
    </row>
    <row r="16" spans="1:11" x14ac:dyDescent="0.15">
      <c r="A16" s="9" t="s">
        <v>299</v>
      </c>
      <c r="D16" s="8"/>
    </row>
    <row r="17" spans="1:11" x14ac:dyDescent="0.15">
      <c r="D17" s="8"/>
    </row>
    <row r="18" spans="1:11" x14ac:dyDescent="0.15">
      <c r="A18" s="2" t="s">
        <v>114</v>
      </c>
      <c r="D18" s="8"/>
      <c r="E18" s="10" t="s">
        <v>169</v>
      </c>
      <c r="F18" s="10" t="s">
        <v>193</v>
      </c>
    </row>
    <row r="19" spans="1:11" x14ac:dyDescent="0.15">
      <c r="A19" s="15" t="s">
        <v>65</v>
      </c>
      <c r="D19" s="8"/>
      <c r="E19" s="24" t="s">
        <v>123</v>
      </c>
      <c r="F19" s="16">
        <v>2</v>
      </c>
    </row>
    <row r="20" spans="1:11" x14ac:dyDescent="0.15">
      <c r="A20" s="15" t="s">
        <v>66</v>
      </c>
      <c r="D20" s="8"/>
      <c r="E20" s="24" t="s">
        <v>123</v>
      </c>
      <c r="F20" s="16">
        <v>4</v>
      </c>
    </row>
    <row r="21" spans="1:11" x14ac:dyDescent="0.15">
      <c r="A21" t="s">
        <v>276</v>
      </c>
      <c r="D21" s="8"/>
      <c r="E21">
        <v>2.0394000000000001</v>
      </c>
      <c r="F21">
        <v>2.2599999999999998</v>
      </c>
    </row>
    <row r="22" spans="1:11" x14ac:dyDescent="0.15">
      <c r="A22" t="s">
        <v>277</v>
      </c>
      <c r="D22" s="8"/>
      <c r="E22">
        <v>0</v>
      </c>
      <c r="F22">
        <v>2.15</v>
      </c>
    </row>
    <row r="23" spans="1:11" x14ac:dyDescent="0.15">
      <c r="A23" t="s">
        <v>202</v>
      </c>
      <c r="D23" s="8"/>
      <c r="E23">
        <v>50.93</v>
      </c>
      <c r="F23">
        <v>53.35</v>
      </c>
    </row>
    <row r="24" spans="1:11" x14ac:dyDescent="0.1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</row>
    <row r="25" spans="1:11" x14ac:dyDescent="0.15">
      <c r="A25" s="2" t="s">
        <v>171</v>
      </c>
      <c r="D25" s="8"/>
      <c r="E25" s="13" t="s">
        <v>168</v>
      </c>
      <c r="F25" s="10" t="s">
        <v>193</v>
      </c>
    </row>
    <row r="26" spans="1:11" x14ac:dyDescent="0.15">
      <c r="A26" t="s">
        <v>144</v>
      </c>
      <c r="D26" s="8"/>
      <c r="E26" s="18" t="s">
        <v>173</v>
      </c>
      <c r="F26" s="18" t="s">
        <v>194</v>
      </c>
    </row>
    <row r="27" spans="1:11" x14ac:dyDescent="0.15">
      <c r="A27" t="s">
        <v>174</v>
      </c>
      <c r="D27" s="8"/>
      <c r="E27" s="18" t="s">
        <v>176</v>
      </c>
      <c r="F27" s="18" t="s">
        <v>195</v>
      </c>
    </row>
    <row r="28" spans="1:11" x14ac:dyDescent="0.15">
      <c r="A28" t="s">
        <v>234</v>
      </c>
      <c r="D28" s="8"/>
      <c r="E28" s="19">
        <v>44</v>
      </c>
      <c r="F28" s="18" t="s">
        <v>196</v>
      </c>
    </row>
    <row r="29" spans="1:11" x14ac:dyDescent="0.15">
      <c r="A29" t="s">
        <v>177</v>
      </c>
      <c r="D29" s="8"/>
      <c r="E29" s="18" t="s">
        <v>178</v>
      </c>
      <c r="F29" s="18" t="s">
        <v>194</v>
      </c>
    </row>
    <row r="30" spans="1:11" x14ac:dyDescent="0.15">
      <c r="A30" t="s">
        <v>379</v>
      </c>
      <c r="D30" s="8"/>
      <c r="E30" s="19">
        <v>12</v>
      </c>
      <c r="F30" s="19" t="s">
        <v>199</v>
      </c>
    </row>
    <row r="31" spans="1:11" x14ac:dyDescent="0.15">
      <c r="A31" t="s">
        <v>281</v>
      </c>
      <c r="D31" s="8"/>
      <c r="E31" s="18" t="s">
        <v>118</v>
      </c>
      <c r="F31" s="18" t="s">
        <v>122</v>
      </c>
    </row>
    <row r="32" spans="1:11" x14ac:dyDescent="0.15">
      <c r="A32" t="s">
        <v>233</v>
      </c>
      <c r="D32" s="8"/>
      <c r="E32" s="20">
        <v>34.83</v>
      </c>
      <c r="F32" s="18" t="s">
        <v>274</v>
      </c>
    </row>
    <row r="33" spans="1:11" x14ac:dyDescent="0.15">
      <c r="A33" t="s">
        <v>328</v>
      </c>
      <c r="D33" s="8"/>
      <c r="E33" s="19" t="s">
        <v>224</v>
      </c>
      <c r="F33" s="18" t="s">
        <v>274</v>
      </c>
    </row>
    <row r="34" spans="1:11" x14ac:dyDescent="0.1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</row>
  </sheetData>
  <sheetProtection algorithmName="SHA-512" hashValue="oZCQcfA/Ri2mjihQqzbKCZ6r71MYgq0Dt9seJbaE/49s6GX/UJShdWR94kot6VdyBBbKp2wln34WXUcG6vPhHg==" saltValue="+f+U3XJgYxO9EJhS5GCSIg==" spinCount="100000" sheet="1" objects="1" scenarios="1"/>
  <phoneticPr fontId="11" type="noConversion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82A75-FE8F-7C41-AEA9-05F1671282C0}">
  <sheetPr codeName="Sheet34"/>
  <dimension ref="A1:QX10395"/>
  <sheetViews>
    <sheetView workbookViewId="0">
      <selection activeCell="C6" sqref="C6"/>
    </sheetView>
  </sheetViews>
  <sheetFormatPr baseColWidth="10" defaultRowHeight="13" x14ac:dyDescent="0.15"/>
  <cols>
    <col min="1" max="1" width="18.6640625" style="272" customWidth="1"/>
    <col min="2" max="2" width="30.5" style="272" bestFit="1" customWidth="1"/>
    <col min="3" max="3" width="18.1640625" style="272" bestFit="1" customWidth="1"/>
    <col min="4" max="11" width="12.1640625" style="272" customWidth="1"/>
    <col min="12" max="12" width="10.6640625" style="272" hidden="1" customWidth="1"/>
    <col min="13" max="13" width="12.1640625" style="272" hidden="1" customWidth="1"/>
    <col min="14" max="18" width="12.1640625" style="272" customWidth="1"/>
    <col min="19" max="20" width="12.1640625" style="272" hidden="1" customWidth="1"/>
    <col min="21" max="22" width="10.6640625" style="272" hidden="1" customWidth="1"/>
    <col min="23" max="26" width="12.1640625" style="272" customWidth="1"/>
    <col min="27" max="27" width="10.83203125" style="272"/>
    <col min="467" max="16384" width="10.83203125" style="272"/>
  </cols>
  <sheetData>
    <row r="1" spans="1:40" customFormat="1" x14ac:dyDescent="0.15">
      <c r="A1" s="399" t="s">
        <v>483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  <c r="AA1" s="399"/>
      <c r="AB1" s="399"/>
      <c r="AC1" s="399"/>
      <c r="AD1" s="399"/>
      <c r="AE1" s="399"/>
      <c r="AF1" s="399"/>
      <c r="AG1" s="399"/>
      <c r="AH1" s="399"/>
      <c r="AI1" s="399"/>
      <c r="AJ1" s="399"/>
      <c r="AK1" s="399"/>
      <c r="AL1" s="399"/>
      <c r="AM1" s="399"/>
      <c r="AN1" s="399"/>
    </row>
    <row r="2" spans="1:40" customFormat="1" x14ac:dyDescent="0.15">
      <c r="A2" s="400" t="s">
        <v>484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  <c r="AH2" s="399"/>
      <c r="AI2" s="399"/>
      <c r="AJ2" s="399"/>
      <c r="AK2" s="399"/>
      <c r="AL2" s="399"/>
      <c r="AM2" s="399"/>
      <c r="AN2" s="399"/>
    </row>
    <row r="3" spans="1:40" customFormat="1" ht="14" thickBot="1" x14ac:dyDescent="0.2">
      <c r="A3" s="399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399"/>
      <c r="AI3" s="399"/>
      <c r="AJ3" s="399"/>
      <c r="AK3" s="399"/>
      <c r="AL3" s="399"/>
      <c r="AM3" s="399"/>
      <c r="AN3" s="399"/>
    </row>
    <row r="4" spans="1:40" ht="14" x14ac:dyDescent="0.15">
      <c r="A4" s="246" t="s">
        <v>423</v>
      </c>
      <c r="B4" s="247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9"/>
      <c r="AB4" s="399"/>
      <c r="AC4" s="399"/>
      <c r="AD4" s="399"/>
      <c r="AE4" s="399"/>
      <c r="AF4" s="399"/>
      <c r="AG4" s="399"/>
      <c r="AH4" s="399"/>
      <c r="AI4" s="399"/>
      <c r="AJ4" s="399"/>
      <c r="AK4" s="399"/>
      <c r="AL4" s="399"/>
      <c r="AM4" s="399"/>
      <c r="AN4" s="399"/>
    </row>
    <row r="5" spans="1:40" ht="14" x14ac:dyDescent="0.15">
      <c r="A5" s="250" t="s">
        <v>662</v>
      </c>
      <c r="B5" s="251"/>
      <c r="C5" s="252">
        <v>4000</v>
      </c>
      <c r="D5" s="253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4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</row>
    <row r="6" spans="1:40" ht="14" x14ac:dyDescent="0.15">
      <c r="A6" s="250"/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4"/>
      <c r="AB6" s="399"/>
      <c r="AC6" s="399"/>
      <c r="AD6" s="399"/>
      <c r="AE6" s="399"/>
      <c r="AF6" s="399"/>
      <c r="AG6" s="399"/>
      <c r="AH6" s="399"/>
      <c r="AI6" s="399"/>
      <c r="AJ6" s="399"/>
      <c r="AK6" s="399"/>
      <c r="AL6" s="399"/>
      <c r="AM6" s="399"/>
      <c r="AN6" s="399"/>
    </row>
    <row r="7" spans="1:40" ht="90" x14ac:dyDescent="0.15">
      <c r="A7" s="276" t="s">
        <v>267</v>
      </c>
      <c r="B7" s="277" t="s">
        <v>424</v>
      </c>
      <c r="C7" s="278" t="s">
        <v>351</v>
      </c>
      <c r="D7" s="278" t="s">
        <v>352</v>
      </c>
      <c r="E7" s="278" t="s">
        <v>425</v>
      </c>
      <c r="F7" s="278" t="s">
        <v>426</v>
      </c>
      <c r="G7" s="278" t="s">
        <v>471</v>
      </c>
      <c r="H7" s="278" t="s">
        <v>398</v>
      </c>
      <c r="I7" s="278" t="s">
        <v>399</v>
      </c>
      <c r="J7" s="278" t="s">
        <v>427</v>
      </c>
      <c r="K7" s="278" t="s">
        <v>120</v>
      </c>
      <c r="L7" s="306" t="s">
        <v>401</v>
      </c>
      <c r="M7" s="307" t="s">
        <v>402</v>
      </c>
      <c r="N7" s="279" t="s">
        <v>437</v>
      </c>
      <c r="O7" s="280" t="s">
        <v>403</v>
      </c>
      <c r="P7" s="281" t="s">
        <v>404</v>
      </c>
      <c r="Q7" s="281" t="s">
        <v>405</v>
      </c>
      <c r="R7" s="281" t="s">
        <v>406</v>
      </c>
      <c r="S7" s="282" t="s">
        <v>658</v>
      </c>
      <c r="T7" s="282" t="s">
        <v>659</v>
      </c>
      <c r="U7" s="283" t="s">
        <v>53</v>
      </c>
      <c r="V7" s="283" t="s">
        <v>0</v>
      </c>
      <c r="W7" s="319" t="s">
        <v>419</v>
      </c>
      <c r="X7" s="319" t="s">
        <v>420</v>
      </c>
      <c r="Y7" s="281" t="s">
        <v>421</v>
      </c>
      <c r="Z7" s="281" t="s">
        <v>422</v>
      </c>
      <c r="AA7" s="326" t="s">
        <v>438</v>
      </c>
      <c r="AB7" s="399"/>
      <c r="AC7" s="399"/>
      <c r="AD7" s="399"/>
      <c r="AE7" s="399"/>
      <c r="AF7" s="399"/>
      <c r="AG7" s="399"/>
      <c r="AH7" s="399"/>
      <c r="AI7" s="399"/>
      <c r="AJ7" s="399"/>
      <c r="AK7" s="399"/>
      <c r="AL7" s="399"/>
      <c r="AM7" s="399"/>
      <c r="AN7" s="399"/>
    </row>
    <row r="8" spans="1:40" ht="25" customHeight="1" x14ac:dyDescent="0.15">
      <c r="A8" s="255" t="str">
        <f>'Tariffs 2021'!F2</f>
        <v>AGL</v>
      </c>
      <c r="B8" s="253" t="str">
        <f>'Tariffs 2021'!D2</f>
        <v>Jemena Coastal Network</v>
      </c>
      <c r="C8" s="253" t="str">
        <f>'Tariffs 2021'!G2</f>
        <v>Super Saver</v>
      </c>
      <c r="D8" s="256">
        <f>60*'Tariffs 2021'!H2/100</f>
        <v>33.954545454545453</v>
      </c>
      <c r="E8" s="256">
        <f>IF('Tariffs 2021'!K2="",$C$5*'Tariffs 2021'!W2/100,IF($C$5&gt;='Tariffs 2021'!L2,('Tariffs 2021'!L2*'Tariffs 2021'!W2/100),($C$5*'Tariffs 2021'!W2/100)))</f>
        <v>32.509090909090908</v>
      </c>
      <c r="F8" s="256">
        <f>IF(AND('Tariffs 2021'!L2&gt;0,'Tariffs 2021'!M2&gt;0),IF($C$5&lt;'Tariffs 2021'!L2,0,IF(($C$5-'Tariffs 2021'!L2)&lt;=('Tariffs 2021'!M2+'Tariffs 2021'!L2),(($C$5-'Tariffs 2021'!L2)*'Tariffs 2021'!X2/100),(('Tariffs 2021'!M2)*'Tariffs 2021'!X2/100))),0)</f>
        <v>28.36363636363636</v>
      </c>
      <c r="G8" s="256">
        <f>IF(AND('Tariffs 2021'!M2&gt;0,'Tariffs 2021'!N2&gt;0),IF($C$5&lt;('Tariffs 2021'!L2+'Tariffs 2021'!M2),0,IF(($C$5-'Tariffs 2021'!L2+'Tariffs 2021'!M2)&lt;=('Tariffs 2021'!L2+'Tariffs 2021'!M2+'Tariffs 2021'!N2),(($C$5-('Tariffs 2021'!L2+'Tariffs 2021'!M2))*'Tariffs 2021'!Y2/100),('Tariffs 2021'!N2*'Tariffs 2021'!Y2/100))),0)</f>
        <v>36.072727272727271</v>
      </c>
      <c r="H8" s="256">
        <f>IF(AND('Tariffs 2021'!N2&gt;0,'Tariffs 2021'!O2&gt;0),IF($C$5&lt;('Tariffs 2021'!L2+'Tariffs 2021'!M2+'Tariffs 2021'!N2),0,IF(($C$5-'Tariffs 2021'!L2+'Tariffs 2021'!M2+'Tariffs 2021'!N2)&lt;=('Tariffs 2021'!L2+'Tariffs 2021'!M2+'Tariffs 2021'!N2+'Tariffs 2021'!O2),(($C$5-('Tariffs 2021'!L2+'Tariffs 2021'!M2+'Tariffs 2021'!N2))*'Tariffs 2021'!Z2/100),('Tariffs 2021'!O2*'Tariffs 2021'!Z2/100))),0)</f>
        <v>0</v>
      </c>
      <c r="I8" s="256">
        <f>IF(AND('Tariffs 2021'!O2&gt;0,'Tariffs 2021'!P2&gt;0),IF($C$5&lt;('Tariffs 2021'!L2+'Tariffs 2021'!M2+'Tariffs 2021'!N2+'Tariffs 2021'!O2),0,IF(($C$5-'Tariffs 2021'!L2+'Tariffs 2021'!M2+'Tariffs 2021'!N2+'Tariffs 2021'!O2)&lt;=('Tariffs 2021'!L2+'Tariffs 2021'!M2+'Tariffs 2021'!N2+'Tariffs 2021'!O2+'Tariffs 2021'!P2),(($C$5-('Tariffs 2021'!L2+'Tariffs 2021'!M2+'Tariffs 2021'!N2+'Tariffs 2021'!O2))*'Tariffs 2021'!AA2/100),('Tariffs 2021'!P2*'Tariffs 2021'!AA2/100))),0)</f>
        <v>0</v>
      </c>
      <c r="J8" s="256">
        <f>IF(AND('Tariffs 2021'!P2&gt;0,'Tariffs 2021'!O2&gt;0),IF(($C$5&lt;SUM('Tariffs 2021'!L2:P2)),(0),($C$5-SUM('Tariffs 2021'!L2:P2))*'Tariffs 2021'!AB2/100),IF(AND('Tariffs 2021'!O2&gt;0,'Tariffs 2021'!P2=""),IF(($C$5&lt; SUM('Tariffs 2021'!L2:O2)),(0),($C$5-SUM('Tariffs 2021'!L2:O2))*'Tariffs 2021'!AA2/100),IF(AND('Tariffs 2021'!N2&gt;0,'Tariffs 2021'!O2=""),IF(($C$5&lt; SUM('Tariffs 2021'!L2:N2)),(0),($C$5-SUM('Tariffs 2021'!L2:N2))*'Tariffs 2021'!Z2/100),IF(AND('Tariffs 2021'!M2&gt;0,'Tariffs 2021'!N2=""),IF(($C$5&lt;'Tariffs 2021'!M2+'Tariffs 2021'!L2),(0),(($C$5-('Tariffs 2021'!M2+'Tariffs 2021'!L2))*'Tariffs 2021'!Y2/100)),IF(AND('Tariffs 2021'!L2&gt;0,'Tariffs 2021'!M2=""&gt;0),IF(($C$5&lt;'Tariffs 2021'!L2),(0),($C$5-'Tariffs 2021'!L2)*'Tariffs 2021'!X2/100),0)))))</f>
        <v>0</v>
      </c>
      <c r="K8" s="256">
        <f t="shared" ref="K8:K36" si="0">SUM(D8:J8)</f>
        <v>130.9</v>
      </c>
      <c r="L8" s="256">
        <f>(K8*6)-(D8*6)</f>
        <v>581.67272727272734</v>
      </c>
      <c r="M8" s="308">
        <f>K8*6</f>
        <v>785.40000000000009</v>
      </c>
      <c r="N8" s="257">
        <f>M8*1.1</f>
        <v>863.94000000000017</v>
      </c>
      <c r="O8" s="253">
        <f>'Tariffs 2021'!AT2</f>
        <v>0</v>
      </c>
      <c r="P8" s="253">
        <f>'Tariffs 2021'!AU2</f>
        <v>0</v>
      </c>
      <c r="Q8" s="253">
        <f>'Tariffs 2021'!AV2</f>
        <v>0</v>
      </c>
      <c r="R8" s="253">
        <f>'Tariffs 2021'!AW2</f>
        <v>0</v>
      </c>
      <c r="S8" s="258" t="str">
        <f t="shared" ref="S8" si="1">IF(SUM(O8:R8)=0,"No discount",IF(O8&gt;0,"Guaranteed off bill",IF(P8&gt;0,"Guaranteed off usage",IF(Q8&gt;0,"Pay-on-time off bill","Pay-on-time off usage"))))</f>
        <v>No discount</v>
      </c>
      <c r="T8" s="258" t="str">
        <f t="shared" ref="T8:T36" si="2">IF(OR(A8="Origin Energy",A8="Red Energy",A8="Powershop"),"Inclusive","Exclusive")</f>
        <v>Exclusive</v>
      </c>
      <c r="U8" s="313">
        <f t="shared" ref="U8:U36" si="3">IF(AND(S8="Guaranteed off bill",T8="Inclusive"),((M8*1.1)-((M8*1.1)*O8/100))/1.1,IF(AND(S8="Guaranteed off usage",T8="Inclusive"),((M8*1.1)-((L8*1.1)*P8/100))/1.1,IF(AND(S8="Guaranteed off bill",T8="Exclusive"),M8-(M8*O8/100),IF(AND(S8="Guaranteed off usage",T8="Exclusive"),M8-(L8*P8/100),IF(T8="Inclusive",((M8*1.1))/1.1,M8)))))</f>
        <v>785.40000000000009</v>
      </c>
      <c r="V8" s="313">
        <f t="shared" ref="V8:V36" si="4">IF(AND(S8="Pay-on-time off bill",T8="Inclusive"),((U8*1.1)-((U8*1.1)*Q8/100))/1.1,IF(AND(S8="Pay-on-time off usage",T8="Inclusive"),((U8*1.1)-((L8*1.1)*R8/100))/1.1,IF(AND(S8="Pay-on-time off bill",T8="Exclusive"),U8-(U8*Q8/100),IF(AND(S8="Pay-on-time off usage",T8="Exclusive"),U8-(L8*R8/100),IF(T8="Inclusive",((U8*1.1))/1.1,U8)))))</f>
        <v>785.40000000000009</v>
      </c>
      <c r="W8" s="320">
        <f t="shared" ref="W8:X23" si="5">U8*1.1</f>
        <v>863.94000000000017</v>
      </c>
      <c r="X8" s="320">
        <f t="shared" si="5"/>
        <v>863.94000000000017</v>
      </c>
      <c r="Y8" s="259">
        <f>'Tariffs 2021'!BF2</f>
        <v>0</v>
      </c>
      <c r="Z8" s="259" t="str">
        <f>'Tariffs 2021'!BG2</f>
        <v>n</v>
      </c>
      <c r="AA8" s="260" t="s">
        <v>288</v>
      </c>
      <c r="AB8" s="399"/>
      <c r="AC8" s="399"/>
      <c r="AD8" s="399"/>
      <c r="AE8" s="399"/>
      <c r="AF8" s="399"/>
      <c r="AG8" s="399"/>
      <c r="AH8" s="399"/>
      <c r="AI8" s="399"/>
      <c r="AJ8" s="399"/>
      <c r="AK8" s="399"/>
      <c r="AL8" s="399"/>
      <c r="AM8" s="399"/>
      <c r="AN8" s="399"/>
    </row>
    <row r="9" spans="1:40" ht="25" customHeight="1" x14ac:dyDescent="0.15">
      <c r="A9" s="255" t="str">
        <f>'Tariffs 2021'!F3</f>
        <v>Alinta Energy</v>
      </c>
      <c r="B9" s="253" t="str">
        <f>'Tariffs 2021'!D3</f>
        <v>Jemena Coastal Network</v>
      </c>
      <c r="C9" s="253" t="str">
        <f>'Tariffs 2021'!G3</f>
        <v>Home Deal</v>
      </c>
      <c r="D9" s="256">
        <f>60*'Tariffs 2021'!H3/100</f>
        <v>25.5</v>
      </c>
      <c r="E9" s="256">
        <f>IF('Tariffs 2021'!K3="",$C$5*'Tariffs 2021'!W3/100,IF($C$5&gt;='Tariffs 2021'!L3,('Tariffs 2021'!L3*'Tariffs 2021'!W3/100),($C$5*'Tariffs 2021'!W3/100)))</f>
        <v>33.272727272727273</v>
      </c>
      <c r="F9" s="256">
        <f>IF(AND('Tariffs 2021'!L3&gt;0,'Tariffs 2021'!M3&gt;0),IF($C$5&lt;'Tariffs 2021'!L3,0,IF(($C$5-'Tariffs 2021'!L3)&lt;=('Tariffs 2021'!M3+'Tariffs 2021'!L3),(($C$5-'Tariffs 2021'!L3)*'Tariffs 2021'!X3/100),(('Tariffs 2021'!M3)*'Tariffs 2021'!X3/100))),0)</f>
        <v>21.927272727272726</v>
      </c>
      <c r="G9" s="256">
        <f>IF(AND('Tariffs 2021'!M3&gt;0,'Tariffs 2021'!N3&gt;0),IF($C$5&lt;('Tariffs 2021'!L3+'Tariffs 2021'!M3),0,IF(($C$5-'Tariffs 2021'!L3+'Tariffs 2021'!M3)&lt;=('Tariffs 2021'!L3+'Tariffs 2021'!M3+'Tariffs 2021'!N3),(($C$5-('Tariffs 2021'!L3+'Tariffs 2021'!M3))*'Tariffs 2021'!Y3/100),('Tariffs 2021'!N3*'Tariffs 2021'!Y3/100))),0)</f>
        <v>27.490909090909089</v>
      </c>
      <c r="H9" s="256">
        <f>IF(AND('Tariffs 2021'!N3&gt;0,'Tariffs 2021'!O3&gt;0),IF($C$5&lt;('Tariffs 2021'!L3+'Tariffs 2021'!M3+'Tariffs 2021'!N3),0,IF(($C$5-'Tariffs 2021'!L3+'Tariffs 2021'!M3+'Tariffs 2021'!N3)&lt;=('Tariffs 2021'!L3+'Tariffs 2021'!M3+'Tariffs 2021'!N3+'Tariffs 2021'!O3),(($C$5-('Tariffs 2021'!L3+'Tariffs 2021'!M3+'Tariffs 2021'!N3))*'Tariffs 2021'!Z3/100),('Tariffs 2021'!O3*'Tariffs 2021'!Z3/100))),0)</f>
        <v>0</v>
      </c>
      <c r="I9" s="256">
        <f>IF(AND('Tariffs 2021'!O3&gt;0,'Tariffs 2021'!P3&gt;0),IF($C$5&lt;('Tariffs 2021'!L3+'Tariffs 2021'!M3+'Tariffs 2021'!N3+'Tariffs 2021'!O3),0,IF(($C$5-'Tariffs 2021'!L3+'Tariffs 2021'!M3+'Tariffs 2021'!N3+'Tariffs 2021'!O3)&lt;=('Tariffs 2021'!L3+'Tariffs 2021'!M3+'Tariffs 2021'!N3+'Tariffs 2021'!O3+'Tariffs 2021'!P3),(($C$5-('Tariffs 2021'!L3+'Tariffs 2021'!M3+'Tariffs 2021'!N3+'Tariffs 2021'!O3))*'Tariffs 2021'!AA3/100),('Tariffs 2021'!P3*'Tariffs 2021'!AA3/100))),0)</f>
        <v>0</v>
      </c>
      <c r="J9" s="256">
        <f>IF(AND('Tariffs 2021'!P3&gt;0,'Tariffs 2021'!O3&gt;0),IF(($C$5&lt;SUM('Tariffs 2021'!L3:P3)),(0),($C$5-SUM('Tariffs 2021'!L3:P3))*'Tariffs 2021'!AB3/100),IF(AND('Tariffs 2021'!O3&gt;0,'Tariffs 2021'!P3=""),IF(($C$5&lt; SUM('Tariffs 2021'!L3:O3)),(0),($C$5-SUM('Tariffs 2021'!L3:O3))*'Tariffs 2021'!AA3/100),IF(AND('Tariffs 2021'!N3&gt;0,'Tariffs 2021'!O3=""),IF(($C$5&lt; SUM('Tariffs 2021'!L3:N3)),(0),($C$5-SUM('Tariffs 2021'!L3:N3))*'Tariffs 2021'!Z3/100),IF(AND('Tariffs 2021'!M3&gt;0,'Tariffs 2021'!N3=""),IF(($C$5&lt;'Tariffs 2021'!M3+'Tariffs 2021'!L3),(0),(($C$5-('Tariffs 2021'!M3+'Tariffs 2021'!L3))*'Tariffs 2021'!Y3/100)),IF(AND('Tariffs 2021'!L3&gt;0,'Tariffs 2021'!M3=""&gt;0),IF(($C$5&lt;'Tariffs 2021'!L3),(0),($C$5-'Tariffs 2021'!L3)*'Tariffs 2021'!X3/100),0)))))</f>
        <v>0</v>
      </c>
      <c r="K9" s="256">
        <f t="shared" si="0"/>
        <v>108.19090909090909</v>
      </c>
      <c r="L9" s="256">
        <f t="shared" ref="L9:L36" si="6">(K9*6)-(D9*6)</f>
        <v>496.14545454545453</v>
      </c>
      <c r="M9" s="308">
        <f t="shared" ref="M9:M36" si="7">K9*6</f>
        <v>649.14545454545453</v>
      </c>
      <c r="N9" s="257">
        <f t="shared" ref="N9:N36" si="8">M9*1.1</f>
        <v>714.06000000000006</v>
      </c>
      <c r="O9" s="253">
        <f>'Tariffs 2021'!AT3</f>
        <v>0</v>
      </c>
      <c r="P9" s="253">
        <f>'Tariffs 2021'!AU3</f>
        <v>0</v>
      </c>
      <c r="Q9" s="253">
        <f>'Tariffs 2021'!AV3</f>
        <v>0</v>
      </c>
      <c r="R9" s="253">
        <f>'Tariffs 2021'!AW3</f>
        <v>0</v>
      </c>
      <c r="S9" s="258" t="str">
        <f t="shared" ref="S9:S14" si="9">IF(SUM(O9:R9)=0,"No discount",IF(O9&gt;0,"Guaranteed off bill",IF(P9&gt;0,"Guaranteed off usage",IF(Q9&gt;0,"Pay-on-time off bill","Pay-on-time off usage"))))</f>
        <v>No discount</v>
      </c>
      <c r="T9" s="258" t="str">
        <f t="shared" si="2"/>
        <v>Exclusive</v>
      </c>
      <c r="U9" s="313">
        <f t="shared" si="3"/>
        <v>649.14545454545453</v>
      </c>
      <c r="V9" s="313">
        <f t="shared" si="4"/>
        <v>649.14545454545453</v>
      </c>
      <c r="W9" s="321">
        <f t="shared" si="5"/>
        <v>714.06000000000006</v>
      </c>
      <c r="X9" s="321">
        <f t="shared" si="5"/>
        <v>714.06000000000006</v>
      </c>
      <c r="Y9" s="259">
        <f>'Tariffs 2021'!BF3</f>
        <v>0</v>
      </c>
      <c r="Z9" s="259" t="str">
        <f>'Tariffs 2021'!BG3</f>
        <v>n</v>
      </c>
      <c r="AA9" s="260" t="s">
        <v>288</v>
      </c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  <c r="AM9" s="399"/>
      <c r="AN9" s="399"/>
    </row>
    <row r="10" spans="1:40" ht="25" customHeight="1" x14ac:dyDescent="0.15">
      <c r="A10" s="255" t="str">
        <f>'Tariffs 2021'!F4</f>
        <v>EnergyAustralia</v>
      </c>
      <c r="B10" s="253" t="str">
        <f>'Tariffs 2021'!D4</f>
        <v>Jemena Coastal Network</v>
      </c>
      <c r="C10" s="253" t="str">
        <f>'Tariffs 2021'!G4</f>
        <v>Total Plan</v>
      </c>
      <c r="D10" s="256">
        <f>60*'Tariffs 2021'!H4/100</f>
        <v>36.239999999999995</v>
      </c>
      <c r="E10" s="256">
        <f>IF('Tariffs 2021'!K4="",$C$5*'Tariffs 2021'!W4/100,IF($C$5&gt;='Tariffs 2021'!L4,('Tariffs 2021'!L4*'Tariffs 2021'!W4/100),($C$5*'Tariffs 2021'!W4/100)))</f>
        <v>46.997410909090917</v>
      </c>
      <c r="F10" s="256">
        <f>IF(AND('Tariffs 2021'!L4&gt;0,'Tariffs 2021'!M4&gt;0),IF($C$5&lt;'Tariffs 2021'!L4,0,IF(($C$5-'Tariffs 2021'!L4)&lt;=('Tariffs 2021'!M4+'Tariffs 2021'!L4),(($C$5-'Tariffs 2021'!L4)*'Tariffs 2021'!X4/100),(('Tariffs 2021'!M4)*'Tariffs 2021'!X4/100))),0)</f>
        <v>32.243781818181816</v>
      </c>
      <c r="G10" s="256">
        <f>IF(AND('Tariffs 2021'!M4&gt;0,'Tariffs 2021'!N4&gt;0),IF($C$5&lt;('Tariffs 2021'!L4+'Tariffs 2021'!M4),0,IF(($C$5-'Tariffs 2021'!L4+'Tariffs 2021'!M4)&lt;=('Tariffs 2021'!L4+'Tariffs 2021'!M4+'Tariffs 2021'!N4),(($C$5-('Tariffs 2021'!L4+'Tariffs 2021'!M4))*'Tariffs 2021'!Y4/100),('Tariffs 2021'!N4*'Tariffs 2021'!Y4/100))),0)</f>
        <v>38.634952727272719</v>
      </c>
      <c r="H10" s="256">
        <f>IF(AND('Tariffs 2021'!N4&gt;0,'Tariffs 2021'!O4&gt;0),IF($C$5&lt;('Tariffs 2021'!L4+'Tariffs 2021'!M4+'Tariffs 2021'!N4),0,IF(($C$5-'Tariffs 2021'!L4+'Tariffs 2021'!M4+'Tariffs 2021'!N4)&lt;=('Tariffs 2021'!L4+'Tariffs 2021'!M4+'Tariffs 2021'!N4+'Tariffs 2021'!O4),(($C$5-('Tariffs 2021'!L4+'Tariffs 2021'!M4+'Tariffs 2021'!N4))*'Tariffs 2021'!Z4/100),('Tariffs 2021'!O4*'Tariffs 2021'!Z4/100))),0)</f>
        <v>0</v>
      </c>
      <c r="I10" s="256">
        <f>IF(AND('Tariffs 2021'!O4&gt;0,'Tariffs 2021'!P4&gt;0),IF($C$5&lt;('Tariffs 2021'!L4+'Tariffs 2021'!M4+'Tariffs 2021'!N4+'Tariffs 2021'!O4),0,IF(($C$5-'Tariffs 2021'!L4+'Tariffs 2021'!M4+'Tariffs 2021'!N4+'Tariffs 2021'!O4)&lt;=('Tariffs 2021'!L4+'Tariffs 2021'!M4+'Tariffs 2021'!N4+'Tariffs 2021'!O4+'Tariffs 2021'!P4),(($C$5-('Tariffs 2021'!L4+'Tariffs 2021'!M4+'Tariffs 2021'!N4+'Tariffs 2021'!O4))*'Tariffs 2021'!AA4/100),('Tariffs 2021'!P4*'Tariffs 2021'!AA4/100))),0)</f>
        <v>0</v>
      </c>
      <c r="J10" s="256">
        <f>IF(AND('Tariffs 2021'!P4&gt;0,'Tariffs 2021'!O4&gt;0),IF(($C$5&lt;SUM('Tariffs 2021'!L4:P4)),(0),($C$5-SUM('Tariffs 2021'!L4:P4))*'Tariffs 2021'!AB4/100),IF(AND('Tariffs 2021'!O4&gt;0,'Tariffs 2021'!P4=""),IF(($C$5&lt; SUM('Tariffs 2021'!L4:O4)),(0),($C$5-SUM('Tariffs 2021'!L4:O4))*'Tariffs 2021'!AA4/100),IF(AND('Tariffs 2021'!N4&gt;0,'Tariffs 2021'!O4=""),IF(($C$5&lt; SUM('Tariffs 2021'!L4:N4)),(0),($C$5-SUM('Tariffs 2021'!L4:N4))*'Tariffs 2021'!Z4/100),IF(AND('Tariffs 2021'!M4&gt;0,'Tariffs 2021'!N4=""),IF(($C$5&lt;'Tariffs 2021'!M4+'Tariffs 2021'!L4),(0),(($C$5-('Tariffs 2021'!M4+'Tariffs 2021'!L4))*'Tariffs 2021'!Y4/100)),IF(AND('Tariffs 2021'!L4&gt;0,'Tariffs 2021'!M4=""&gt;0),IF(($C$5&lt;'Tariffs 2021'!L4),(0),($C$5-'Tariffs 2021'!L4)*'Tariffs 2021'!X4/100),0)))))</f>
        <v>0</v>
      </c>
      <c r="K10" s="256">
        <f t="shared" si="0"/>
        <v>154.11614545454546</v>
      </c>
      <c r="L10" s="256">
        <f t="shared" si="6"/>
        <v>707.25687272727282</v>
      </c>
      <c r="M10" s="308">
        <f t="shared" si="7"/>
        <v>924.69687272727276</v>
      </c>
      <c r="N10" s="257">
        <f t="shared" si="8"/>
        <v>1017.1665600000001</v>
      </c>
      <c r="O10" s="253">
        <f>'Tariffs 2021'!AT4</f>
        <v>16</v>
      </c>
      <c r="P10" s="253">
        <f>'Tariffs 2021'!AU4</f>
        <v>0</v>
      </c>
      <c r="Q10" s="253">
        <f>'Tariffs 2021'!AV4</f>
        <v>0</v>
      </c>
      <c r="R10" s="253">
        <f>'Tariffs 2021'!AW4</f>
        <v>0</v>
      </c>
      <c r="S10" s="258" t="str">
        <f t="shared" si="9"/>
        <v>Guaranteed off bill</v>
      </c>
      <c r="T10" s="258" t="str">
        <f t="shared" si="2"/>
        <v>Exclusive</v>
      </c>
      <c r="U10" s="313">
        <f t="shared" si="3"/>
        <v>776.74537309090908</v>
      </c>
      <c r="V10" s="313">
        <f t="shared" si="4"/>
        <v>776.74537309090908</v>
      </c>
      <c r="W10" s="321">
        <f t="shared" si="5"/>
        <v>854.41991040000005</v>
      </c>
      <c r="X10" s="321">
        <f t="shared" si="5"/>
        <v>854.41991040000005</v>
      </c>
      <c r="Y10" s="259">
        <f>'Tariffs 2021'!BF4</f>
        <v>0</v>
      </c>
      <c r="Z10" s="259" t="str">
        <f>'Tariffs 2021'!BG4</f>
        <v>n</v>
      </c>
      <c r="AA10" s="260" t="s">
        <v>400</v>
      </c>
      <c r="AB10" s="399"/>
      <c r="AC10" s="399"/>
      <c r="AD10" s="399"/>
      <c r="AE10" s="399"/>
      <c r="AF10" s="399"/>
      <c r="AG10" s="399"/>
      <c r="AH10" s="399"/>
      <c r="AI10" s="399"/>
      <c r="AJ10" s="399"/>
      <c r="AK10" s="399"/>
      <c r="AL10" s="399"/>
      <c r="AM10" s="399"/>
      <c r="AN10" s="399"/>
    </row>
    <row r="11" spans="1:40" ht="25" customHeight="1" x14ac:dyDescent="0.15">
      <c r="A11" s="255" t="str">
        <f>'Tariffs 2021'!F5</f>
        <v>Origin Energy</v>
      </c>
      <c r="B11" s="253" t="str">
        <f>'Tariffs 2021'!D5</f>
        <v>Jemena Coastal Network</v>
      </c>
      <c r="C11" s="253" t="str">
        <f>'Tariffs 2021'!G5</f>
        <v>Go</v>
      </c>
      <c r="D11" s="256">
        <f>60*'Tariffs 2021'!H5/100</f>
        <v>33.507272727272728</v>
      </c>
      <c r="E11" s="256">
        <f>IF('Tariffs 2021'!K5="",$C$5*'Tariffs 2021'!W5/100,IF($C$5&gt;='Tariffs 2021'!L5,('Tariffs 2021'!L5*'Tariffs 2021'!W5/100),($C$5*'Tariffs 2021'!W5/100)))</f>
        <v>42.002181818181818</v>
      </c>
      <c r="F11" s="256">
        <f>IF(AND('Tariffs 2021'!L5&gt;0,'Tariffs 2021'!M5&gt;0),IF($C$5&lt;'Tariffs 2021'!L5,0,IF(($C$5-'Tariffs 2021'!L5)&lt;=('Tariffs 2021'!M5+'Tariffs 2021'!L5),(($C$5-'Tariffs 2021'!L5)*'Tariffs 2021'!X5/100),(('Tariffs 2021'!M5)*'Tariffs 2021'!X5/100))),0)</f>
        <v>61.428181818181812</v>
      </c>
      <c r="G11" s="256">
        <f>IF(AND('Tariffs 2021'!M5&gt;0,'Tariffs 2021'!N5&gt;0),IF($C$5&lt;('Tariffs 2021'!L5+'Tariffs 2021'!M5),0,IF(($C$5-'Tariffs 2021'!L5+'Tariffs 2021'!M5)&lt;=('Tariffs 2021'!L5+'Tariffs 2021'!M5+'Tariffs 2021'!N5),(($C$5-('Tariffs 2021'!L5+'Tariffs 2021'!M5))*'Tariffs 2021'!Y5/100),('Tariffs 2021'!N5*'Tariffs 2021'!Y5/100))),0)</f>
        <v>0</v>
      </c>
      <c r="H11" s="256">
        <f>IF(AND('Tariffs 2021'!N5&gt;0,'Tariffs 2021'!O5&gt;0),IF($C$5&lt;('Tariffs 2021'!L5+'Tariffs 2021'!M5+'Tariffs 2021'!N5),0,IF(($C$5-'Tariffs 2021'!L5+'Tariffs 2021'!M5+'Tariffs 2021'!N5)&lt;=('Tariffs 2021'!L5+'Tariffs 2021'!M5+'Tariffs 2021'!N5+'Tariffs 2021'!O5),(($C$5-('Tariffs 2021'!L5+'Tariffs 2021'!M5+'Tariffs 2021'!N5))*'Tariffs 2021'!Z5/100),('Tariffs 2021'!O5*'Tariffs 2021'!Z5/100))),0)</f>
        <v>0</v>
      </c>
      <c r="I11" s="256">
        <f>IF(AND('Tariffs 2021'!O5&gt;0,'Tariffs 2021'!P5&gt;0),IF($C$5&lt;('Tariffs 2021'!L5+'Tariffs 2021'!M5+'Tariffs 2021'!N5+'Tariffs 2021'!O5),0,IF(($C$5-'Tariffs 2021'!L5+'Tariffs 2021'!M5+'Tariffs 2021'!N5+'Tariffs 2021'!O5)&lt;=('Tariffs 2021'!L5+'Tariffs 2021'!M5+'Tariffs 2021'!N5+'Tariffs 2021'!O5+'Tariffs 2021'!P5),(($C$5-('Tariffs 2021'!L5+'Tariffs 2021'!M5+'Tariffs 2021'!N5+'Tariffs 2021'!O5))*'Tariffs 2021'!AA5/100),('Tariffs 2021'!P5*'Tariffs 2021'!AA5/100))),0)</f>
        <v>0</v>
      </c>
      <c r="J11" s="256">
        <f>IF(AND('Tariffs 2021'!P5&gt;0,'Tariffs 2021'!O5&gt;0),IF(($C$5&lt;SUM('Tariffs 2021'!L5:P5)),(0),($C$5-SUM('Tariffs 2021'!L5:P5))*'Tariffs 2021'!AB5/100),IF(AND('Tariffs 2021'!O5&gt;0,'Tariffs 2021'!P5=""),IF(($C$5&lt; SUM('Tariffs 2021'!L5:O5)),(0),($C$5-SUM('Tariffs 2021'!L5:O5))*'Tariffs 2021'!AA5/100),IF(AND('Tariffs 2021'!N5&gt;0,'Tariffs 2021'!O5=""),IF(($C$5&lt; SUM('Tariffs 2021'!L5:N5)),(0),($C$5-SUM('Tariffs 2021'!L5:N5))*'Tariffs 2021'!Z5/100),IF(AND('Tariffs 2021'!M5&gt;0,'Tariffs 2021'!N5=""),IF(($C$5&lt;'Tariffs 2021'!M5+'Tariffs 2021'!L5),(0),(($C$5-('Tariffs 2021'!M5+'Tariffs 2021'!L5))*'Tariffs 2021'!Y5/100)),IF(AND('Tariffs 2021'!L5&gt;0,'Tariffs 2021'!M5=""&gt;0),IF(($C$5&lt;'Tariffs 2021'!L5),(0),($C$5-'Tariffs 2021'!L5)*'Tariffs 2021'!X5/100),0)))))</f>
        <v>0</v>
      </c>
      <c r="K11" s="256">
        <f t="shared" si="0"/>
        <v>136.93763636363636</v>
      </c>
      <c r="L11" s="256">
        <f t="shared" si="6"/>
        <v>620.58218181818188</v>
      </c>
      <c r="M11" s="308">
        <f t="shared" si="7"/>
        <v>821.6258181818182</v>
      </c>
      <c r="N11" s="257">
        <f t="shared" si="8"/>
        <v>903.78840000000014</v>
      </c>
      <c r="O11" s="253">
        <f>'Tariffs 2021'!AT5</f>
        <v>0</v>
      </c>
      <c r="P11" s="253">
        <f>'Tariffs 2021'!AU5</f>
        <v>0</v>
      </c>
      <c r="Q11" s="253">
        <f>'Tariffs 2021'!AV5</f>
        <v>0</v>
      </c>
      <c r="R11" s="253">
        <f>'Tariffs 2021'!AW5</f>
        <v>0</v>
      </c>
      <c r="S11" s="258" t="str">
        <f t="shared" si="9"/>
        <v>No discount</v>
      </c>
      <c r="T11" s="258" t="str">
        <f t="shared" si="2"/>
        <v>Inclusive</v>
      </c>
      <c r="U11" s="313">
        <f t="shared" si="3"/>
        <v>821.6258181818182</v>
      </c>
      <c r="V11" s="313">
        <f t="shared" si="4"/>
        <v>821.6258181818182</v>
      </c>
      <c r="W11" s="321">
        <f t="shared" si="5"/>
        <v>903.78840000000014</v>
      </c>
      <c r="X11" s="321">
        <f t="shared" si="5"/>
        <v>903.78840000000014</v>
      </c>
      <c r="Y11" s="259">
        <f>'Tariffs 2021'!BF5</f>
        <v>0</v>
      </c>
      <c r="Z11" s="259" t="str">
        <f>'Tariffs 2021'!BG5</f>
        <v>n</v>
      </c>
      <c r="AA11" s="260" t="s">
        <v>288</v>
      </c>
      <c r="AB11" s="399"/>
      <c r="AC11" s="399"/>
      <c r="AD11" s="399"/>
      <c r="AE11" s="399"/>
      <c r="AF11" s="399"/>
      <c r="AG11" s="399"/>
      <c r="AH11" s="399"/>
      <c r="AI11" s="399"/>
      <c r="AJ11" s="399"/>
      <c r="AK11" s="399"/>
      <c r="AL11" s="399"/>
      <c r="AM11" s="399"/>
      <c r="AN11" s="399"/>
    </row>
    <row r="12" spans="1:40" ht="25" customHeight="1" x14ac:dyDescent="0.15">
      <c r="A12" s="255" t="str">
        <f>'Tariffs 2021'!F6</f>
        <v>Red Energy</v>
      </c>
      <c r="B12" s="253" t="str">
        <f>'Tariffs 2021'!D6</f>
        <v>Jemena Coastal Network</v>
      </c>
      <c r="C12" s="253" t="str">
        <f>'Tariffs 2021'!G6</f>
        <v>Living Energy Saver</v>
      </c>
      <c r="D12" s="256">
        <f>60*'Tariffs 2021'!H6/100</f>
        <v>35.994545454545452</v>
      </c>
      <c r="E12" s="256">
        <f>IF('Tariffs 2021'!K6="",$C$5*'Tariffs 2021'!W6/100,IF($C$5&gt;='Tariffs 2021'!L6,('Tariffs 2021'!L6*'Tariffs 2021'!W6/100),($C$5*'Tariffs 2021'!W6/100)))</f>
        <v>37.147090909090906</v>
      </c>
      <c r="F12" s="256">
        <f>IF(AND('Tariffs 2021'!L6&gt;0,'Tariffs 2021'!M6&gt;0),IF($C$5&lt;'Tariffs 2021'!L6,0,IF(($C$5-'Tariffs 2021'!L6)&lt;=('Tariffs 2021'!M6+'Tariffs 2021'!L6),(($C$5-'Tariffs 2021'!L6)*'Tariffs 2021'!X6/100),(('Tariffs 2021'!M6)*'Tariffs 2021'!X6/100))),0)</f>
        <v>29.105818181818179</v>
      </c>
      <c r="G12" s="256">
        <f>IF(AND('Tariffs 2021'!M6&gt;0,'Tariffs 2021'!N6&gt;0),IF($C$5&lt;('Tariffs 2021'!L6+'Tariffs 2021'!M6),0,IF(($C$5-'Tariffs 2021'!L6+'Tariffs 2021'!M6)&lt;=('Tariffs 2021'!L6+'Tariffs 2021'!M6+'Tariffs 2021'!N6),(($C$5-('Tariffs 2021'!L6+'Tariffs 2021'!M6))*'Tariffs 2021'!Y6/100),('Tariffs 2021'!N6*'Tariffs 2021'!Y6/100))),0)</f>
        <v>33.512727272727268</v>
      </c>
      <c r="H12" s="256">
        <f>IF(AND('Tariffs 2021'!N6&gt;0,'Tariffs 2021'!O6&gt;0),IF($C$5&lt;('Tariffs 2021'!L6+'Tariffs 2021'!M6+'Tariffs 2021'!N6),0,IF(($C$5-'Tariffs 2021'!L6+'Tariffs 2021'!M6+'Tariffs 2021'!N6)&lt;=('Tariffs 2021'!L6+'Tariffs 2021'!M6+'Tariffs 2021'!N6+'Tariffs 2021'!O6),(($C$5-('Tariffs 2021'!L6+'Tariffs 2021'!M6+'Tariffs 2021'!N6))*'Tariffs 2021'!Z6/100),('Tariffs 2021'!O6*'Tariffs 2021'!Z6/100))),0)</f>
        <v>0</v>
      </c>
      <c r="I12" s="256">
        <f>IF(AND('Tariffs 2021'!O6&gt;0,'Tariffs 2021'!P6&gt;0),IF($C$5&lt;('Tariffs 2021'!L6+'Tariffs 2021'!M6+'Tariffs 2021'!N6+'Tariffs 2021'!O6),0,IF(($C$5-'Tariffs 2021'!L6+'Tariffs 2021'!M6+'Tariffs 2021'!N6+'Tariffs 2021'!O6)&lt;=('Tariffs 2021'!L6+'Tariffs 2021'!M6+'Tariffs 2021'!N6+'Tariffs 2021'!O6+'Tariffs 2021'!P6),(($C$5-('Tariffs 2021'!L6+'Tariffs 2021'!M6+'Tariffs 2021'!N6+'Tariffs 2021'!O6))*'Tariffs 2021'!AA6/100),('Tariffs 2021'!P6*'Tariffs 2021'!AA6/100))),0)</f>
        <v>0</v>
      </c>
      <c r="J12" s="256">
        <f>IF(AND('Tariffs 2021'!P6&gt;0,'Tariffs 2021'!O6&gt;0),IF(($C$5&lt;SUM('Tariffs 2021'!L6:P6)),(0),($C$5-SUM('Tariffs 2021'!L6:P6))*'Tariffs 2021'!AB6/100),IF(AND('Tariffs 2021'!O6&gt;0,'Tariffs 2021'!P6=""),IF(($C$5&lt; SUM('Tariffs 2021'!L6:O6)),(0),($C$5-SUM('Tariffs 2021'!L6:O6))*'Tariffs 2021'!AA6/100),IF(AND('Tariffs 2021'!N6&gt;0,'Tariffs 2021'!O6=""),IF(($C$5&lt; SUM('Tariffs 2021'!L6:N6)),(0),($C$5-SUM('Tariffs 2021'!L6:N6))*'Tariffs 2021'!Z6/100),IF(AND('Tariffs 2021'!M6&gt;0,'Tariffs 2021'!N6=""),IF(($C$5&lt;'Tariffs 2021'!M6+'Tariffs 2021'!L6),(0),(($C$5-('Tariffs 2021'!M6+'Tariffs 2021'!L6))*'Tariffs 2021'!Y6/100)),IF(AND('Tariffs 2021'!L6&gt;0,'Tariffs 2021'!M6=""&gt;0),IF(($C$5&lt;'Tariffs 2021'!L6),(0),($C$5-'Tariffs 2021'!L6)*'Tariffs 2021'!X6/100),0)))))</f>
        <v>0</v>
      </c>
      <c r="K12" s="256">
        <f t="shared" si="0"/>
        <v>135.76018181818182</v>
      </c>
      <c r="L12" s="256">
        <f t="shared" si="6"/>
        <v>598.59381818181828</v>
      </c>
      <c r="M12" s="308">
        <f t="shared" si="7"/>
        <v>814.56109090909092</v>
      </c>
      <c r="N12" s="257">
        <f t="shared" si="8"/>
        <v>896.01720000000012</v>
      </c>
      <c r="O12" s="253">
        <f>'Tariffs 2021'!AT6</f>
        <v>0</v>
      </c>
      <c r="P12" s="253">
        <f>'Tariffs 2021'!AU6</f>
        <v>0</v>
      </c>
      <c r="Q12" s="253">
        <f>'Tariffs 2021'!AV6</f>
        <v>0</v>
      </c>
      <c r="R12" s="253">
        <f>'Tariffs 2021'!AW6</f>
        <v>0</v>
      </c>
      <c r="S12" s="258" t="str">
        <f t="shared" si="9"/>
        <v>No discount</v>
      </c>
      <c r="T12" s="258" t="str">
        <f t="shared" si="2"/>
        <v>Inclusive</v>
      </c>
      <c r="U12" s="313">
        <f t="shared" si="3"/>
        <v>814.56109090909092</v>
      </c>
      <c r="V12" s="313">
        <f t="shared" si="4"/>
        <v>814.56109090909092</v>
      </c>
      <c r="W12" s="321">
        <f t="shared" si="5"/>
        <v>896.01720000000012</v>
      </c>
      <c r="X12" s="321">
        <f t="shared" si="5"/>
        <v>896.01720000000012</v>
      </c>
      <c r="Y12" s="259">
        <f>'Tariffs 2021'!BF6</f>
        <v>0</v>
      </c>
      <c r="Z12" s="268" t="str">
        <f>'Tariffs 2021'!BG6</f>
        <v>n</v>
      </c>
      <c r="AA12" s="260" t="s">
        <v>288</v>
      </c>
      <c r="AB12" s="399"/>
      <c r="AC12" s="399"/>
      <c r="AD12" s="399"/>
      <c r="AE12" s="399"/>
      <c r="AF12" s="399"/>
      <c r="AG12" s="399"/>
      <c r="AH12" s="399"/>
      <c r="AI12" s="399"/>
      <c r="AJ12" s="399"/>
      <c r="AK12" s="399"/>
      <c r="AL12" s="399"/>
      <c r="AM12" s="399"/>
      <c r="AN12" s="399"/>
    </row>
    <row r="13" spans="1:40" ht="25" customHeight="1" x14ac:dyDescent="0.15">
      <c r="A13" s="255" t="str">
        <f>'Tariffs 2021'!F7</f>
        <v>Simply Energy</v>
      </c>
      <c r="B13" s="253" t="str">
        <f>'Tariffs 2021'!D7</f>
        <v>Jemena Coastal Network</v>
      </c>
      <c r="C13" s="253" t="str">
        <f>'Tariffs 2021'!G7</f>
        <v>Saver</v>
      </c>
      <c r="D13" s="256">
        <f>60*'Tariffs 2021'!H7/100</f>
        <v>31.799999999999997</v>
      </c>
      <c r="E13" s="256">
        <f>IF('Tariffs 2021'!K7="",$C$5*'Tariffs 2021'!W7/100,IF($C$5&gt;='Tariffs 2021'!L7,('Tariffs 2021'!L7*'Tariffs 2021'!W7/100),($C$5*'Tariffs 2021'!W7/100)))</f>
        <v>42.272727272727273</v>
      </c>
      <c r="F13" s="256">
        <f>IF(AND('Tariffs 2021'!L7&gt;0,'Tariffs 2021'!M7&gt;0),IF($C$5&lt;'Tariffs 2021'!L7,0,IF(($C$5-'Tariffs 2021'!L7)&lt;=('Tariffs 2021'!M7+'Tariffs 2021'!L7),(($C$5-'Tariffs 2021'!L7)*'Tariffs 2021'!X7/100),(('Tariffs 2021'!M7)*'Tariffs 2021'!X7/100))),0)</f>
        <v>27.727272727272727</v>
      </c>
      <c r="G13" s="256">
        <f>IF(AND('Tariffs 2021'!M7&gt;0,'Tariffs 2021'!N7&gt;0),IF($C$5&lt;('Tariffs 2021'!L7+'Tariffs 2021'!M7),0,IF(($C$5-'Tariffs 2021'!L7+'Tariffs 2021'!M7)&lt;=('Tariffs 2021'!L7+'Tariffs 2021'!M7+'Tariffs 2021'!N7),(($C$5-('Tariffs 2021'!L7+'Tariffs 2021'!M7))*'Tariffs 2021'!Y7/100),('Tariffs 2021'!N7*'Tariffs 2021'!Y7/100))),0)</f>
        <v>32.340000000000003</v>
      </c>
      <c r="H13" s="256">
        <f>IF(AND('Tariffs 2021'!N7&gt;0,'Tariffs 2021'!O7&gt;0),IF($C$5&lt;('Tariffs 2021'!L7+'Tariffs 2021'!M7+'Tariffs 2021'!N7),0,IF(($C$5-'Tariffs 2021'!L7+'Tariffs 2021'!M7+'Tariffs 2021'!N7)&lt;=('Tariffs 2021'!L7+'Tariffs 2021'!M7+'Tariffs 2021'!N7+'Tariffs 2021'!O7),(($C$5-('Tariffs 2021'!L7+'Tariffs 2021'!M7+'Tariffs 2021'!N7))*'Tariffs 2021'!Z7/100),('Tariffs 2021'!O7*'Tariffs 2021'!Z7/100))),0)</f>
        <v>0</v>
      </c>
      <c r="I13" s="256">
        <f>IF(AND('Tariffs 2021'!O7&gt;0,'Tariffs 2021'!P7&gt;0),IF($C$5&lt;('Tariffs 2021'!L7+'Tariffs 2021'!M7+'Tariffs 2021'!N7+'Tariffs 2021'!O7),0,IF(($C$5-'Tariffs 2021'!L7+'Tariffs 2021'!M7+'Tariffs 2021'!N7+'Tariffs 2021'!O7)&lt;=('Tariffs 2021'!L7+'Tariffs 2021'!M7+'Tariffs 2021'!N7+'Tariffs 2021'!O7+'Tariffs 2021'!P7),(($C$5-('Tariffs 2021'!L7+'Tariffs 2021'!M7+'Tariffs 2021'!N7+'Tariffs 2021'!O7))*'Tariffs 2021'!AA7/100),('Tariffs 2021'!P7*'Tariffs 2021'!AA7/100))),0)</f>
        <v>0</v>
      </c>
      <c r="J13" s="256">
        <f>IF(AND('Tariffs 2021'!P7&gt;0,'Tariffs 2021'!O7&gt;0),IF(($C$5&lt;SUM('Tariffs 2021'!L7:P7)),(0),($C$5-SUM('Tariffs 2021'!L7:P7))*'Tariffs 2021'!AB7/100),IF(AND('Tariffs 2021'!O7&gt;0,'Tariffs 2021'!P7=""),IF(($C$5&lt; SUM('Tariffs 2021'!L7:O7)),(0),($C$5-SUM('Tariffs 2021'!L7:O7))*'Tariffs 2021'!AA7/100),IF(AND('Tariffs 2021'!N7&gt;0,'Tariffs 2021'!O7=""),IF(($C$5&lt; SUM('Tariffs 2021'!L7:N7)),(0),($C$5-SUM('Tariffs 2021'!L7:N7))*'Tariffs 2021'!Z7/100),IF(AND('Tariffs 2021'!M7&gt;0,'Tariffs 2021'!N7=""),IF(($C$5&lt;'Tariffs 2021'!M7+'Tariffs 2021'!L7),(0),(($C$5-('Tariffs 2021'!M7+'Tariffs 2021'!L7))*'Tariffs 2021'!Y7/100)),IF(AND('Tariffs 2021'!L7&gt;0,'Tariffs 2021'!M7=""&gt;0),IF(($C$5&lt;'Tariffs 2021'!L7),(0),($C$5-'Tariffs 2021'!L7)*'Tariffs 2021'!X7/100),0)))))</f>
        <v>0</v>
      </c>
      <c r="K13" s="256">
        <f t="shared" si="0"/>
        <v>134.13999999999999</v>
      </c>
      <c r="L13" s="256">
        <f t="shared" si="6"/>
        <v>614.04</v>
      </c>
      <c r="M13" s="308">
        <f t="shared" si="7"/>
        <v>804.83999999999992</v>
      </c>
      <c r="N13" s="257">
        <f t="shared" si="8"/>
        <v>885.32399999999996</v>
      </c>
      <c r="O13" s="253">
        <f>'Tariffs 2021'!AT7</f>
        <v>17</v>
      </c>
      <c r="P13" s="253">
        <f>'Tariffs 2021'!AU7</f>
        <v>0</v>
      </c>
      <c r="Q13" s="253">
        <f>'Tariffs 2021'!AV7</f>
        <v>0</v>
      </c>
      <c r="R13" s="253">
        <f>'Tariffs 2021'!AW7</f>
        <v>0</v>
      </c>
      <c r="S13" s="258" t="str">
        <f t="shared" si="9"/>
        <v>Guaranteed off bill</v>
      </c>
      <c r="T13" s="258" t="str">
        <f t="shared" si="2"/>
        <v>Exclusive</v>
      </c>
      <c r="U13" s="313">
        <f t="shared" si="3"/>
        <v>668.01719999999989</v>
      </c>
      <c r="V13" s="313">
        <f t="shared" si="4"/>
        <v>668.01719999999989</v>
      </c>
      <c r="W13" s="321">
        <f t="shared" si="5"/>
        <v>734.81891999999993</v>
      </c>
      <c r="X13" s="321">
        <f t="shared" si="5"/>
        <v>734.81891999999993</v>
      </c>
      <c r="Y13" s="259">
        <f>'Tariffs 2021'!BF7</f>
        <v>0</v>
      </c>
      <c r="Z13" s="259" t="str">
        <f>'Tariffs 2021'!BG7</f>
        <v>n</v>
      </c>
      <c r="AA13" s="260" t="s">
        <v>400</v>
      </c>
      <c r="AB13" s="399"/>
      <c r="AC13" s="399"/>
      <c r="AD13" s="399"/>
      <c r="AE13" s="399"/>
      <c r="AF13" s="399"/>
      <c r="AG13" s="399"/>
      <c r="AH13" s="399"/>
      <c r="AI13" s="399"/>
      <c r="AJ13" s="399"/>
      <c r="AK13" s="399"/>
      <c r="AL13" s="399"/>
      <c r="AM13" s="399"/>
      <c r="AN13" s="399"/>
    </row>
    <row r="14" spans="1:40" ht="25" customHeight="1" x14ac:dyDescent="0.15">
      <c r="A14" s="255" t="str">
        <f>'Tariffs 2021'!F8</f>
        <v>GloBird Energy</v>
      </c>
      <c r="B14" s="253" t="str">
        <f>'Tariffs 2021'!D8</f>
        <v>Jemena Coastal Network</v>
      </c>
      <c r="C14" s="253" t="str">
        <f>'Tariffs 2021'!G8</f>
        <v>UltraSave</v>
      </c>
      <c r="D14" s="256">
        <f>60*'Tariffs 2021'!H8/100</f>
        <v>27.6</v>
      </c>
      <c r="E14" s="256">
        <f>IF('Tariffs 2021'!K8="",$C$5*'Tariffs 2021'!W8/100,IF($C$5&gt;='Tariffs 2021'!L8,('Tariffs 2021'!L8*'Tariffs 2021'!W8/100),($C$5*'Tariffs 2021'!W8/100)))</f>
        <v>35</v>
      </c>
      <c r="F14" s="256">
        <f>IF(AND('Tariffs 2021'!L8&gt;0,'Tariffs 2021'!M8&gt;0),IF($C$5&lt;'Tariffs 2021'!L8,0,IF(($C$5-'Tariffs 2021'!L8)&lt;=('Tariffs 2021'!M8+'Tariffs 2021'!L8),(($C$5-'Tariffs 2021'!L8)*'Tariffs 2021'!X8/100),(('Tariffs 2021'!M8)*'Tariffs 2021'!X8/100))),0)</f>
        <v>0</v>
      </c>
      <c r="G14" s="256">
        <f>IF(AND('Tariffs 2021'!M8&gt;0,'Tariffs 2021'!N8&gt;0),IF($C$5&lt;('Tariffs 2021'!L8+'Tariffs 2021'!M8),0,IF(($C$5-'Tariffs 2021'!L8+'Tariffs 2021'!M8)&lt;=('Tariffs 2021'!L8+'Tariffs 2021'!M8+'Tariffs 2021'!N8),(($C$5-('Tariffs 2021'!L8+'Tariffs 2021'!M8))*'Tariffs 2021'!Y8/100),('Tariffs 2021'!N8*'Tariffs 2021'!Y8/100))),0)</f>
        <v>0</v>
      </c>
      <c r="H14" s="256">
        <f>IF(AND('Tariffs 2021'!N8&gt;0,'Tariffs 2021'!O8&gt;0),IF($C$5&lt;('Tariffs 2021'!L8+'Tariffs 2021'!M8+'Tariffs 2021'!N8),0,IF(($C$5-'Tariffs 2021'!L8+'Tariffs 2021'!M8+'Tariffs 2021'!N8)&lt;=('Tariffs 2021'!L8+'Tariffs 2021'!M8+'Tariffs 2021'!N8+'Tariffs 2021'!O8),(($C$5-('Tariffs 2021'!L8+'Tariffs 2021'!M8+'Tariffs 2021'!N8))*'Tariffs 2021'!Z8/100),('Tariffs 2021'!O8*'Tariffs 2021'!Z8/100))),0)</f>
        <v>0</v>
      </c>
      <c r="I14" s="256">
        <f>IF(AND('Tariffs 2021'!O8&gt;0,'Tariffs 2021'!P8&gt;0),IF($C$5&lt;('Tariffs 2021'!L8+'Tariffs 2021'!M8+'Tariffs 2021'!N8+'Tariffs 2021'!O8),0,IF(($C$5-'Tariffs 2021'!L8+'Tariffs 2021'!M8+'Tariffs 2021'!N8+'Tariffs 2021'!O8)&lt;=('Tariffs 2021'!L8+'Tariffs 2021'!M8+'Tariffs 2021'!N8+'Tariffs 2021'!O8+'Tariffs 2021'!P8),(($C$5-('Tariffs 2021'!L8+'Tariffs 2021'!M8+'Tariffs 2021'!N8+'Tariffs 2021'!O8))*'Tariffs 2021'!AA8/100),('Tariffs 2021'!P8*'Tariffs 2021'!AA8/100))),0)</f>
        <v>0</v>
      </c>
      <c r="J14" s="256">
        <f>IF(AND('Tariffs 2021'!P8&gt;0,'Tariffs 2021'!O8&gt;0),IF(($C$5&lt;SUM('Tariffs 2021'!L8:P8)),(0),($C$5-SUM('Tariffs 2021'!L8:P8))*'Tariffs 2021'!AB8/100),IF(AND('Tariffs 2021'!O8&gt;0,'Tariffs 2021'!P8=""),IF(($C$5&lt; SUM('Tariffs 2021'!L8:O8)),(0),($C$5-SUM('Tariffs 2021'!L8:O8))*'Tariffs 2021'!AA8/100),IF(AND('Tariffs 2021'!N8&gt;0,'Tariffs 2021'!O8=""),IF(($C$5&lt; SUM('Tariffs 2021'!L8:N8)),(0),($C$5-SUM('Tariffs 2021'!L8:N8))*'Tariffs 2021'!Z8/100),IF(AND('Tariffs 2021'!M8&gt;0,'Tariffs 2021'!N8=""),IF(($C$5&lt;'Tariffs 2021'!M8+'Tariffs 2021'!L8),(0),(($C$5-('Tariffs 2021'!M8+'Tariffs 2021'!L8))*'Tariffs 2021'!Y8/100)),IF(AND('Tariffs 2021'!L8&gt;0,'Tariffs 2021'!M8=""&gt;0),IF(($C$5&lt;'Tariffs 2021'!L8),(0),($C$5-'Tariffs 2021'!L8)*'Tariffs 2021'!X8/100),0)))))</f>
        <v>52.249999999999993</v>
      </c>
      <c r="K14" s="256">
        <f t="shared" si="0"/>
        <v>114.85</v>
      </c>
      <c r="L14" s="256">
        <f t="shared" si="6"/>
        <v>523.49999999999989</v>
      </c>
      <c r="M14" s="308">
        <f t="shared" si="7"/>
        <v>689.09999999999991</v>
      </c>
      <c r="N14" s="257">
        <f t="shared" si="8"/>
        <v>758.01</v>
      </c>
      <c r="O14" s="253">
        <f>'Tariffs 2021'!AT8</f>
        <v>0</v>
      </c>
      <c r="P14" s="253">
        <f>'Tariffs 2021'!AU8</f>
        <v>0</v>
      </c>
      <c r="Q14" s="253">
        <f>'Tariffs 2021'!AV8</f>
        <v>7</v>
      </c>
      <c r="R14" s="253">
        <f>'Tariffs 2021'!AW8</f>
        <v>0</v>
      </c>
      <c r="S14" s="397" t="str">
        <f t="shared" si="9"/>
        <v>Pay-on-time off bill</v>
      </c>
      <c r="T14" s="397" t="str">
        <f t="shared" si="2"/>
        <v>Exclusive</v>
      </c>
      <c r="U14" s="313">
        <f t="shared" si="3"/>
        <v>689.09999999999991</v>
      </c>
      <c r="V14" s="313">
        <f t="shared" si="4"/>
        <v>640.86299999999994</v>
      </c>
      <c r="W14" s="321">
        <f t="shared" si="5"/>
        <v>758.01</v>
      </c>
      <c r="X14" s="321">
        <f t="shared" si="5"/>
        <v>704.94929999999999</v>
      </c>
      <c r="Y14" s="259">
        <f>'Tariffs 2021'!BF8</f>
        <v>0</v>
      </c>
      <c r="Z14" s="259" t="str">
        <f>'Tariffs 2021'!BG8</f>
        <v>n</v>
      </c>
      <c r="AA14" s="260" t="s">
        <v>400</v>
      </c>
      <c r="AB14" s="399"/>
      <c r="AC14" s="399"/>
      <c r="AD14" s="399"/>
      <c r="AE14" s="399"/>
      <c r="AF14" s="399"/>
      <c r="AG14" s="399"/>
      <c r="AH14" s="399"/>
      <c r="AI14" s="399"/>
      <c r="AJ14" s="399"/>
      <c r="AK14" s="399"/>
      <c r="AL14" s="399"/>
      <c r="AM14" s="399"/>
      <c r="AN14" s="399"/>
    </row>
    <row r="15" spans="1:40" ht="25" customHeight="1" x14ac:dyDescent="0.15">
      <c r="A15" s="255" t="str">
        <f>'Tariffs 2021'!F9</f>
        <v>Covau</v>
      </c>
      <c r="B15" s="253" t="str">
        <f>'Tariffs 2021'!D9</f>
        <v>Jemena Coastal Network</v>
      </c>
      <c r="C15" s="253" t="str">
        <f>'Tariffs 2021'!G9</f>
        <v>Freedom Plus</v>
      </c>
      <c r="D15" s="256">
        <f>60*'Tariffs 2021'!H9/100</f>
        <v>47.7</v>
      </c>
      <c r="E15" s="256">
        <f>IF('Tariffs 2021'!K9="",$C$5*'Tariffs 2021'!W9/100,IF($C$5&gt;='Tariffs 2021'!L9,('Tariffs 2021'!L9*'Tariffs 2021'!W9/100),($C$5*'Tariffs 2021'!W9/100)))</f>
        <v>47.223359999999992</v>
      </c>
      <c r="F15" s="256">
        <f>IF(AND('Tariffs 2021'!L9&gt;0,'Tariffs 2021'!M9&gt;0),IF($C$5&lt;'Tariffs 2021'!L9,0,IF(($C$5-'Tariffs 2021'!L9)&lt;=('Tariffs 2021'!M9+'Tariffs 2021'!L9),(($C$5-'Tariffs 2021'!L9)*'Tariffs 2021'!X9/100),(('Tariffs 2021'!M9)*'Tariffs 2021'!X9/100))),0)</f>
        <v>29.019403636363631</v>
      </c>
      <c r="G15" s="256">
        <f>IF(AND('Tariffs 2021'!M9&gt;0,'Tariffs 2021'!N9&gt;0),IF($C$5&lt;('Tariffs 2021'!L9+'Tariffs 2021'!M9),0,IF(($C$5-'Tariffs 2021'!L9+'Tariffs 2021'!M9)&lt;=('Tariffs 2021'!L9+'Tariffs 2021'!M9+'Tariffs 2021'!N9),(($C$5-('Tariffs 2021'!L9+'Tariffs 2021'!M9))*'Tariffs 2021'!Y9/100),('Tariffs 2021'!N9*'Tariffs 2021'!Y9/100))),0)</f>
        <v>35.845425454545442</v>
      </c>
      <c r="H15" s="256">
        <f>IF(AND('Tariffs 2021'!N9&gt;0,'Tariffs 2021'!O9&gt;0),IF($C$5&lt;('Tariffs 2021'!L9+'Tariffs 2021'!M9+'Tariffs 2021'!N9),0,IF(($C$5-'Tariffs 2021'!L9+'Tariffs 2021'!M9+'Tariffs 2021'!N9)&lt;=('Tariffs 2021'!L9+'Tariffs 2021'!M9+'Tariffs 2021'!N9+'Tariffs 2021'!O9),(($C$5-('Tariffs 2021'!L9+'Tariffs 2021'!M9+'Tariffs 2021'!N9))*'Tariffs 2021'!Z9/100),('Tariffs 2021'!O9*'Tariffs 2021'!Z9/100))),0)</f>
        <v>0</v>
      </c>
      <c r="I15" s="256">
        <f>IF(AND('Tariffs 2021'!O9&gt;0,'Tariffs 2021'!P9&gt;0),IF($C$5&lt;('Tariffs 2021'!L9+'Tariffs 2021'!M9+'Tariffs 2021'!N9+'Tariffs 2021'!O9),0,IF(($C$5-'Tariffs 2021'!L9+'Tariffs 2021'!M9+'Tariffs 2021'!N9+'Tariffs 2021'!O9)&lt;=('Tariffs 2021'!L9+'Tariffs 2021'!M9+'Tariffs 2021'!N9+'Tariffs 2021'!O9+'Tariffs 2021'!P9),(($C$5-('Tariffs 2021'!L9+'Tariffs 2021'!M9+'Tariffs 2021'!N9+'Tariffs 2021'!O9))*'Tariffs 2021'!AA9/100),('Tariffs 2021'!P9*'Tariffs 2021'!AA9/100))),0)</f>
        <v>0</v>
      </c>
      <c r="J15" s="256">
        <f>IF(AND('Tariffs 2021'!P9&gt;0,'Tariffs 2021'!O9&gt;0),IF(($C$5&lt;SUM('Tariffs 2021'!L9:P9)),(0),($C$5-SUM('Tariffs 2021'!L9:P9))*'Tariffs 2021'!AB9/100),IF(AND('Tariffs 2021'!O9&gt;0,'Tariffs 2021'!P9=""),IF(($C$5&lt; SUM('Tariffs 2021'!L9:O9)),(0),($C$5-SUM('Tariffs 2021'!L9:O9))*'Tariffs 2021'!AA9/100),IF(AND('Tariffs 2021'!N9&gt;0,'Tariffs 2021'!O9=""),IF(($C$5&lt; SUM('Tariffs 2021'!L9:N9)),(0),($C$5-SUM('Tariffs 2021'!L9:N9))*'Tariffs 2021'!Z9/100),IF(AND('Tariffs 2021'!M9&gt;0,'Tariffs 2021'!N9=""),IF(($C$5&lt;'Tariffs 2021'!M9+'Tariffs 2021'!L9),(0),(($C$5-('Tariffs 2021'!M9+'Tariffs 2021'!L9))*'Tariffs 2021'!Y9/100)),IF(AND('Tariffs 2021'!L9&gt;0,'Tariffs 2021'!M9=""&gt;0),IF(($C$5&lt;'Tariffs 2021'!L9),(0),($C$5-'Tariffs 2021'!L9)*'Tariffs 2021'!X9/100),0)))))</f>
        <v>0</v>
      </c>
      <c r="K15" s="256">
        <f t="shared" ref="K15:K16" si="10">SUM(D15:J15)</f>
        <v>159.78818909090907</v>
      </c>
      <c r="L15" s="256">
        <f t="shared" ref="L15:L16" si="11">(K15*6)-(D15*6)</f>
        <v>672.52913454545433</v>
      </c>
      <c r="M15" s="308">
        <f t="shared" ref="M15:M16" si="12">K15*6</f>
        <v>958.72913454545437</v>
      </c>
      <c r="N15" s="257">
        <f t="shared" ref="N15:N16" si="13">M15*1.1</f>
        <v>1054.602048</v>
      </c>
      <c r="O15" s="253">
        <f>'Tariffs 2021'!AT9</f>
        <v>20</v>
      </c>
      <c r="P15" s="253">
        <f>'Tariffs 2021'!AU9</f>
        <v>0</v>
      </c>
      <c r="Q15" s="253">
        <f>'Tariffs 2021'!AV9</f>
        <v>0</v>
      </c>
      <c r="R15" s="253">
        <f>'Tariffs 2021'!AW9</f>
        <v>0</v>
      </c>
      <c r="S15" s="258" t="str">
        <f t="shared" ref="S15:S16" si="14">IF(SUM(O15:R15)=0,"No discount",IF(O15&gt;0,"Guaranteed off bill",IF(P15&gt;0,"Guaranteed off usage",IF(Q15&gt;0,"Pay-on-time off bill","Pay-on-time off usage"))))</f>
        <v>Guaranteed off bill</v>
      </c>
      <c r="T15" s="258" t="str">
        <f t="shared" ref="T15:T16" si="15">IF(OR(A15="Origin Energy",A15="Red Energy",A15="Powershop"),"Inclusive","Exclusive")</f>
        <v>Exclusive</v>
      </c>
      <c r="U15" s="313">
        <f t="shared" ref="U15:U16" si="16">IF(AND(S15="Guaranteed off bill",T15="Inclusive"),((M15*1.1)-((M15*1.1)*O15/100))/1.1,IF(AND(S15="Guaranteed off usage",T15="Inclusive"),((M15*1.1)-((L15*1.1)*P15/100))/1.1,IF(AND(S15="Guaranteed off bill",T15="Exclusive"),M15-(M15*O15/100),IF(AND(S15="Guaranteed off usage",T15="Exclusive"),M15-(L15*P15/100),IF(T15="Inclusive",((M15*1.1))/1.1,M15)))))</f>
        <v>766.98330763636352</v>
      </c>
      <c r="V15" s="313">
        <f t="shared" ref="V15:V16" si="17">IF(AND(S15="Pay-on-time off bill",T15="Inclusive"),((U15*1.1)-((U15*1.1)*Q15/100))/1.1,IF(AND(S15="Pay-on-time off usage",T15="Inclusive"),((U15*1.1)-((L15*1.1)*R15/100))/1.1,IF(AND(S15="Pay-on-time off bill",T15="Exclusive"),U15-(U15*Q15/100),IF(AND(S15="Pay-on-time off usage",T15="Exclusive"),U15-(L15*R15/100),IF(T15="Inclusive",((U15*1.1))/1.1,U15)))))</f>
        <v>766.98330763636352</v>
      </c>
      <c r="W15" s="321">
        <f t="shared" ref="W15:W16" si="18">U15*1.1</f>
        <v>843.68163839999988</v>
      </c>
      <c r="X15" s="321">
        <f t="shared" ref="X15:X16" si="19">V15*1.1</f>
        <v>843.68163839999988</v>
      </c>
      <c r="Y15" s="259">
        <f>'Tariffs 2021'!BF9</f>
        <v>0</v>
      </c>
      <c r="Z15" s="259" t="str">
        <f>'Tariffs 2021'!BG9</f>
        <v>n</v>
      </c>
      <c r="AA15" s="260" t="s">
        <v>400</v>
      </c>
      <c r="AB15" s="399"/>
      <c r="AC15" s="399"/>
      <c r="AD15" s="399"/>
      <c r="AE15" s="399"/>
      <c r="AF15" s="399"/>
      <c r="AG15" s="399"/>
      <c r="AH15" s="399"/>
      <c r="AI15" s="399"/>
      <c r="AJ15" s="399"/>
      <c r="AK15" s="399"/>
      <c r="AL15" s="399"/>
      <c r="AM15" s="399"/>
      <c r="AN15" s="399"/>
    </row>
    <row r="16" spans="1:40" ht="25" customHeight="1" thickBot="1" x14ac:dyDescent="0.2">
      <c r="A16" s="291" t="str">
        <f>'Tariffs 2021'!F10</f>
        <v>Sumo Power</v>
      </c>
      <c r="B16" s="292" t="str">
        <f>'Tariffs 2021'!D10</f>
        <v>Jemena Coastal Network</v>
      </c>
      <c r="C16" s="292" t="str">
        <f>'Tariffs 2021'!G10</f>
        <v>Assure</v>
      </c>
      <c r="D16" s="293">
        <f>60*'Tariffs 2021'!H10/100</f>
        <v>33.6</v>
      </c>
      <c r="E16" s="293">
        <f>IF('Tariffs 2021'!K10="",$C$5*'Tariffs 2021'!W10/100,IF($C$5&gt;='Tariffs 2021'!L10,('Tariffs 2021'!L10*'Tariffs 2021'!W10/100),($C$5*'Tariffs 2021'!W10/100)))</f>
        <v>31.676363636363632</v>
      </c>
      <c r="F16" s="293">
        <f>IF(AND('Tariffs 2021'!L10&gt;0,'Tariffs 2021'!M10&gt;0),IF($C$5&lt;'Tariffs 2021'!L10,0,IF(($C$5-'Tariffs 2021'!L10)&lt;=('Tariffs 2021'!M10+'Tariffs 2021'!L10),(($C$5-'Tariffs 2021'!L10)*'Tariffs 2021'!X10/100),(('Tariffs 2021'!M10)*'Tariffs 2021'!X10/100))),0)</f>
        <v>20.74</v>
      </c>
      <c r="G16" s="293">
        <f>IF(AND('Tariffs 2021'!M10&gt;0,'Tariffs 2021'!N10&gt;0),IF($C$5&lt;('Tariffs 2021'!L10+'Tariffs 2021'!M10),0,IF(($C$5-'Tariffs 2021'!L10+'Tariffs 2021'!M10)&lt;=('Tariffs 2021'!L10+'Tariffs 2021'!M10+'Tariffs 2021'!N10),(($C$5-('Tariffs 2021'!L10+'Tariffs 2021'!M10))*'Tariffs 2021'!Y10/100),('Tariffs 2021'!N10*'Tariffs 2021'!Y10/100))),0)</f>
        <v>25.899999999999995</v>
      </c>
      <c r="H16" s="293">
        <f>IF(AND('Tariffs 2021'!N10&gt;0,'Tariffs 2021'!O10&gt;0),IF($C$5&lt;('Tariffs 2021'!L10+'Tariffs 2021'!M10+'Tariffs 2021'!N10),0,IF(($C$5-'Tariffs 2021'!L10+'Tariffs 2021'!M10+'Tariffs 2021'!N10)&lt;=('Tariffs 2021'!L10+'Tariffs 2021'!M10+'Tariffs 2021'!N10+'Tariffs 2021'!O10),(($C$5-('Tariffs 2021'!L10+'Tariffs 2021'!M10+'Tariffs 2021'!N10))*'Tariffs 2021'!Z10/100),('Tariffs 2021'!O10*'Tariffs 2021'!Z10/100))),0)</f>
        <v>0</v>
      </c>
      <c r="I16" s="293">
        <f>IF(AND('Tariffs 2021'!O10&gt;0,'Tariffs 2021'!P10&gt;0),IF($C$5&lt;('Tariffs 2021'!L10+'Tariffs 2021'!M10+'Tariffs 2021'!N10+'Tariffs 2021'!O10),0,IF(($C$5-'Tariffs 2021'!L10+'Tariffs 2021'!M10+'Tariffs 2021'!N10+'Tariffs 2021'!O10)&lt;=('Tariffs 2021'!L10+'Tariffs 2021'!M10+'Tariffs 2021'!N10+'Tariffs 2021'!O10+'Tariffs 2021'!P10),(($C$5-('Tariffs 2021'!L10+'Tariffs 2021'!M10+'Tariffs 2021'!N10+'Tariffs 2021'!O10))*'Tariffs 2021'!AA10/100),('Tariffs 2021'!P10*'Tariffs 2021'!AA10/100))),0)</f>
        <v>0</v>
      </c>
      <c r="J16" s="293">
        <f>IF(AND('Tariffs 2021'!P10&gt;0,'Tariffs 2021'!O10&gt;0),IF(($C$5&lt;SUM('Tariffs 2021'!L10:P10)),(0),($C$5-SUM('Tariffs 2021'!L10:P10))*'Tariffs 2021'!AB10/100),IF(AND('Tariffs 2021'!O10&gt;0,'Tariffs 2021'!P10=""),IF(($C$5&lt; SUM('Tariffs 2021'!L10:O10)),(0),($C$5-SUM('Tariffs 2021'!L10:O10))*'Tariffs 2021'!AA10/100),IF(AND('Tariffs 2021'!N10&gt;0,'Tariffs 2021'!O10=""),IF(($C$5&lt; SUM('Tariffs 2021'!L10:N10)),(0),($C$5-SUM('Tariffs 2021'!L10:N10))*'Tariffs 2021'!Z10/100),IF(AND('Tariffs 2021'!M10&gt;0,'Tariffs 2021'!N10=""),IF(($C$5&lt;'Tariffs 2021'!M10+'Tariffs 2021'!L10),(0),(($C$5-('Tariffs 2021'!M10+'Tariffs 2021'!L10))*'Tariffs 2021'!Y10/100)),IF(AND('Tariffs 2021'!L10&gt;0,'Tariffs 2021'!M10=""&gt;0),IF(($C$5&lt;'Tariffs 2021'!L10),(0),($C$5-'Tariffs 2021'!L10)*'Tariffs 2021'!X10/100),0)))))</f>
        <v>0</v>
      </c>
      <c r="K16" s="293">
        <f t="shared" si="10"/>
        <v>111.91636363636363</v>
      </c>
      <c r="L16" s="293">
        <f t="shared" si="11"/>
        <v>469.8981818181818</v>
      </c>
      <c r="M16" s="310">
        <f t="shared" si="12"/>
        <v>671.49818181818182</v>
      </c>
      <c r="N16" s="294">
        <f t="shared" si="13"/>
        <v>738.64800000000002</v>
      </c>
      <c r="O16" s="292">
        <f>'Tariffs 2021'!AT10</f>
        <v>0</v>
      </c>
      <c r="P16" s="292">
        <f>'Tariffs 2021'!AU10</f>
        <v>0</v>
      </c>
      <c r="Q16" s="292">
        <f>'Tariffs 2021'!AV10</f>
        <v>0</v>
      </c>
      <c r="R16" s="292">
        <f>'Tariffs 2021'!AW10</f>
        <v>0</v>
      </c>
      <c r="S16" s="398" t="str">
        <f t="shared" si="14"/>
        <v>No discount</v>
      </c>
      <c r="T16" s="398" t="str">
        <f t="shared" si="15"/>
        <v>Exclusive</v>
      </c>
      <c r="U16" s="315">
        <f t="shared" si="16"/>
        <v>671.49818181818182</v>
      </c>
      <c r="V16" s="315">
        <f t="shared" si="17"/>
        <v>671.49818181818182</v>
      </c>
      <c r="W16" s="323">
        <f t="shared" si="18"/>
        <v>738.64800000000002</v>
      </c>
      <c r="X16" s="323">
        <f t="shared" si="19"/>
        <v>738.64800000000002</v>
      </c>
      <c r="Y16" s="296">
        <f>'Tariffs 2021'!BF10</f>
        <v>0</v>
      </c>
      <c r="Z16" s="296" t="str">
        <f>'Tariffs 2021'!BG10</f>
        <v>n</v>
      </c>
      <c r="AA16" s="297" t="s">
        <v>400</v>
      </c>
      <c r="AB16" s="399"/>
      <c r="AC16" s="399"/>
      <c r="AD16" s="399"/>
      <c r="AE16" s="399"/>
      <c r="AF16" s="399"/>
      <c r="AG16" s="399"/>
      <c r="AH16" s="399"/>
      <c r="AI16" s="399"/>
      <c r="AJ16" s="399"/>
      <c r="AK16" s="399"/>
      <c r="AL16" s="399"/>
      <c r="AM16" s="399"/>
      <c r="AN16" s="399"/>
    </row>
    <row r="17" spans="1:40" ht="25" customHeight="1" thickTop="1" x14ac:dyDescent="0.15">
      <c r="A17" s="255" t="str">
        <f>'Tariffs 2021'!F11</f>
        <v>EnergyAustralia</v>
      </c>
      <c r="B17" s="253" t="str">
        <f>'Tariffs 2021'!D11</f>
        <v>Jemena Capital Region</v>
      </c>
      <c r="C17" s="253" t="str">
        <f>'Tariffs 2021'!G11</f>
        <v>Total Plan</v>
      </c>
      <c r="D17" s="256">
        <f>60*'Tariffs 2021'!H11/100</f>
        <v>36.239999999999995</v>
      </c>
      <c r="E17" s="256">
        <f>IF('Tariffs 2021'!K11="",$C$5*'Tariffs 2021'!W11/100,IF($C$5&gt;='Tariffs 2021'!L11,('Tariffs 2021'!L11*'Tariffs 2021'!W11/100),($C$5*'Tariffs 2021'!W11/100)))</f>
        <v>46.997410909090917</v>
      </c>
      <c r="F17" s="256">
        <f>IF(AND('Tariffs 2021'!L11&gt;0,'Tariffs 2021'!M11&gt;0),IF($C$5&lt;'Tariffs 2021'!L11,0,IF(($C$5-'Tariffs 2021'!L11)&lt;=('Tariffs 2021'!M11+'Tariffs 2021'!L11),(($C$5-'Tariffs 2021'!L11)*'Tariffs 2021'!X11/100),(('Tariffs 2021'!M11)*'Tariffs 2021'!X11/100))),0)</f>
        <v>32.243781818181816</v>
      </c>
      <c r="G17" s="256">
        <f>IF(AND('Tariffs 2021'!M11&gt;0,'Tariffs 2021'!N11&gt;0),IF($C$5&lt;('Tariffs 2021'!L11+'Tariffs 2021'!M11),0,IF(($C$5-'Tariffs 2021'!L11+'Tariffs 2021'!M11)&lt;=('Tariffs 2021'!L11+'Tariffs 2021'!M11+'Tariffs 2021'!N11),(($C$5-('Tariffs 2021'!L11+'Tariffs 2021'!M11))*'Tariffs 2021'!Y11/100),('Tariffs 2021'!N11*'Tariffs 2021'!Y11/100))),0)</f>
        <v>38.634952727272719</v>
      </c>
      <c r="H17" s="256">
        <f>IF(AND('Tariffs 2021'!N11&gt;0,'Tariffs 2021'!O11&gt;0),IF($C$5&lt;('Tariffs 2021'!L11+'Tariffs 2021'!M11+'Tariffs 2021'!N11),0,IF(($C$5-'Tariffs 2021'!L11+'Tariffs 2021'!M11+'Tariffs 2021'!N11)&lt;=('Tariffs 2021'!L11+'Tariffs 2021'!M11+'Tariffs 2021'!N11+'Tariffs 2021'!O11),(($C$5-('Tariffs 2021'!L11+'Tariffs 2021'!M11+'Tariffs 2021'!N11))*'Tariffs 2021'!Z11/100),('Tariffs 2021'!O11*'Tariffs 2021'!Z11/100))),0)</f>
        <v>0</v>
      </c>
      <c r="I17" s="256">
        <f>IF(AND('Tariffs 2021'!O11&gt;0,'Tariffs 2021'!P11&gt;0),IF($C$5&lt;('Tariffs 2021'!L11+'Tariffs 2021'!M11+'Tariffs 2021'!N11+'Tariffs 2021'!O11),0,IF(($C$5-'Tariffs 2021'!L11+'Tariffs 2021'!M11+'Tariffs 2021'!N11+'Tariffs 2021'!O11)&lt;=('Tariffs 2021'!L11+'Tariffs 2021'!M11+'Tariffs 2021'!N11+'Tariffs 2021'!O11+'Tariffs 2021'!P11),(($C$5-('Tariffs 2021'!L11+'Tariffs 2021'!M11+'Tariffs 2021'!N11+'Tariffs 2021'!O11))*'Tariffs 2021'!AA11/100),('Tariffs 2021'!P11*'Tariffs 2021'!AA11/100))),0)</f>
        <v>0</v>
      </c>
      <c r="J17" s="256">
        <f>IF(AND('Tariffs 2021'!P11&gt;0,'Tariffs 2021'!O11&gt;0),IF(($C$5&lt;SUM('Tariffs 2021'!L11:P11)),(0),($C$5-SUM('Tariffs 2021'!L11:P11))*'Tariffs 2021'!AB11/100),IF(AND('Tariffs 2021'!O11&gt;0,'Tariffs 2021'!P11=""),IF(($C$5&lt; SUM('Tariffs 2021'!L11:O11)),(0),($C$5-SUM('Tariffs 2021'!L11:O11))*'Tariffs 2021'!AA11/100),IF(AND('Tariffs 2021'!N11&gt;0,'Tariffs 2021'!O11=""),IF(($C$5&lt; SUM('Tariffs 2021'!L11:N11)),(0),($C$5-SUM('Tariffs 2021'!L11:N11))*'Tariffs 2021'!Z11/100),IF(AND('Tariffs 2021'!M11&gt;0,'Tariffs 2021'!N11=""),IF(($C$5&lt;'Tariffs 2021'!M11+'Tariffs 2021'!L11),(0),(($C$5-('Tariffs 2021'!M11+'Tariffs 2021'!L11))*'Tariffs 2021'!Y11/100)),IF(AND('Tariffs 2021'!L11&gt;0,'Tariffs 2021'!M11=""&gt;0),IF(($C$5&lt;'Tariffs 2021'!L11),(0),($C$5-'Tariffs 2021'!L11)*'Tariffs 2021'!X11/100),0)))))</f>
        <v>0</v>
      </c>
      <c r="K17" s="256">
        <f t="shared" si="0"/>
        <v>154.11614545454546</v>
      </c>
      <c r="L17" s="256">
        <f t="shared" si="6"/>
        <v>707.25687272727282</v>
      </c>
      <c r="M17" s="308">
        <f t="shared" si="7"/>
        <v>924.69687272727276</v>
      </c>
      <c r="N17" s="257">
        <f t="shared" si="8"/>
        <v>1017.1665600000001</v>
      </c>
      <c r="O17" s="253">
        <f>'Tariffs 2021'!AT11</f>
        <v>16</v>
      </c>
      <c r="P17" s="253">
        <f>'Tariffs 2021'!AU11</f>
        <v>0</v>
      </c>
      <c r="Q17" s="253">
        <f>'Tariffs 2021'!AV11</f>
        <v>0</v>
      </c>
      <c r="R17" s="253">
        <f>'Tariffs 2021'!AW11</f>
        <v>0</v>
      </c>
      <c r="S17" s="258" t="str">
        <f t="shared" ref="S17:S18" si="20">IF(SUM(O17:R17)=0,"No discount",IF(O17&gt;0,"Guaranteed off bill",IF(P17&gt;0,"Guaranteed off usage",IF(Q17&gt;0,"Pay-on-time off bill","Pay-on-time off usage"))))</f>
        <v>Guaranteed off bill</v>
      </c>
      <c r="T17" s="258" t="str">
        <f t="shared" si="2"/>
        <v>Exclusive</v>
      </c>
      <c r="U17" s="313">
        <f t="shared" si="3"/>
        <v>776.74537309090908</v>
      </c>
      <c r="V17" s="313">
        <f t="shared" si="4"/>
        <v>776.74537309090908</v>
      </c>
      <c r="W17" s="321">
        <f t="shared" si="5"/>
        <v>854.41991040000005</v>
      </c>
      <c r="X17" s="321">
        <f t="shared" si="5"/>
        <v>854.41991040000005</v>
      </c>
      <c r="Y17" s="259">
        <f>'Tariffs 2021'!BF11</f>
        <v>0</v>
      </c>
      <c r="Z17" s="259" t="str">
        <f>'Tariffs 2021'!BG11</f>
        <v>n</v>
      </c>
      <c r="AA17" s="260" t="s">
        <v>288</v>
      </c>
      <c r="AB17" s="399"/>
      <c r="AC17" s="399"/>
      <c r="AD17" s="399"/>
      <c r="AE17" s="399"/>
      <c r="AF17" s="399"/>
      <c r="AG17" s="399"/>
      <c r="AH17" s="399"/>
      <c r="AI17" s="399"/>
      <c r="AJ17" s="399"/>
      <c r="AK17" s="399"/>
      <c r="AL17" s="399"/>
      <c r="AM17" s="399"/>
      <c r="AN17" s="399"/>
    </row>
    <row r="18" spans="1:40" ht="25" customHeight="1" thickBot="1" x14ac:dyDescent="0.2">
      <c r="A18" s="255" t="str">
        <f>'Tariffs 2021'!F12</f>
        <v>ActewAGL</v>
      </c>
      <c r="B18" s="253" t="str">
        <f>'Tariffs 2021'!D12</f>
        <v>Jemena Capital Region</v>
      </c>
      <c r="C18" s="253" t="str">
        <f>'Tariffs 2021'!G12</f>
        <v>Reward</v>
      </c>
      <c r="D18" s="256">
        <f>60*'Tariffs 2021'!H12/100</f>
        <v>35.249999999999993</v>
      </c>
      <c r="E18" s="256">
        <f>IF('Tariffs 2021'!K12="",$C$5*'Tariffs 2021'!W12/100,IF($C$5&gt;='Tariffs 2021'!L12,('Tariffs 2021'!L12*'Tariffs 2021'!W12/100),($C$5*'Tariffs 2021'!W12/100)))</f>
        <v>48.342508200000005</v>
      </c>
      <c r="F18" s="256">
        <f>IF(AND('Tariffs 2021'!L12&gt;0,'Tariffs 2021'!M12&gt;0),IF($C$5&lt;'Tariffs 2021'!L12,0,IF(($C$5-'Tariffs 2021'!L12)&lt;=('Tariffs 2021'!M12+'Tariffs 2021'!L12),(($C$5-'Tariffs 2021'!L12)*'Tariffs 2021'!X12/100),(('Tariffs 2021'!M12)*'Tariffs 2021'!X12/100))),0)</f>
        <v>31.553812799999999</v>
      </c>
      <c r="G18" s="256">
        <f>IF(AND('Tariffs 2021'!M12&gt;0,'Tariffs 2021'!N12&gt;0),IF($C$5&lt;('Tariffs 2021'!L12+'Tariffs 2021'!M12),0,IF(($C$5-'Tariffs 2021'!L12+'Tariffs 2021'!M12)&lt;=('Tariffs 2021'!L12+'Tariffs 2021'!M12+'Tariffs 2021'!N12),(($C$5-('Tariffs 2021'!L12+'Tariffs 2021'!M12))*'Tariffs 2021'!Y12/100),('Tariffs 2021'!N12*'Tariffs 2021'!Y12/100))),0)</f>
        <v>39.123272999999998</v>
      </c>
      <c r="H18" s="256">
        <f>IF(AND('Tariffs 2021'!N12&gt;0,'Tariffs 2021'!O12&gt;0),IF($C$5&lt;('Tariffs 2021'!L12+'Tariffs 2021'!M12+'Tariffs 2021'!N12),0,IF(($C$5-'Tariffs 2021'!L12+'Tariffs 2021'!M12+'Tariffs 2021'!N12)&lt;=('Tariffs 2021'!L12+'Tariffs 2021'!M12+'Tariffs 2021'!N12+'Tariffs 2021'!O12),(($C$5-('Tariffs 2021'!L12+'Tariffs 2021'!M12+'Tariffs 2021'!N12))*'Tariffs 2021'!Z12/100),('Tariffs 2021'!O12*'Tariffs 2021'!Z12/100))),0)</f>
        <v>0</v>
      </c>
      <c r="I18" s="256">
        <f>IF(AND('Tariffs 2021'!O12&gt;0,'Tariffs 2021'!P12&gt;0),IF($C$5&lt;('Tariffs 2021'!L12+'Tariffs 2021'!M12+'Tariffs 2021'!N12+'Tariffs 2021'!O12),0,IF(($C$5-'Tariffs 2021'!L12+'Tariffs 2021'!M12+'Tariffs 2021'!N12+'Tariffs 2021'!O12)&lt;=('Tariffs 2021'!L12+'Tariffs 2021'!M12+'Tariffs 2021'!N12+'Tariffs 2021'!O12+'Tariffs 2021'!P12),(($C$5-('Tariffs 2021'!L12+'Tariffs 2021'!M12+'Tariffs 2021'!N12+'Tariffs 2021'!O12))*'Tariffs 2021'!AA12/100),('Tariffs 2021'!P12*'Tariffs 2021'!AA12/100))),0)</f>
        <v>0</v>
      </c>
      <c r="J18" s="256">
        <f>IF(AND('Tariffs 2021'!P12&gt;0,'Tariffs 2021'!O12&gt;0),IF(($C$5&lt;SUM('Tariffs 2021'!L12:P12)),(0),($C$5-SUM('Tariffs 2021'!L12:P12))*'Tariffs 2021'!AB12/100),IF(AND('Tariffs 2021'!O12&gt;0,'Tariffs 2021'!P12=""),IF(($C$5&lt; SUM('Tariffs 2021'!L12:O12)),(0),($C$5-SUM('Tariffs 2021'!L12:O12))*'Tariffs 2021'!AA12/100),IF(AND('Tariffs 2021'!N12&gt;0,'Tariffs 2021'!O12=""),IF(($C$5&lt; SUM('Tariffs 2021'!L12:N12)),(0),($C$5-SUM('Tariffs 2021'!L12:N12))*'Tariffs 2021'!Z12/100),IF(AND('Tariffs 2021'!M12&gt;0,'Tariffs 2021'!N12=""),IF(($C$5&lt;'Tariffs 2021'!M12+'Tariffs 2021'!L12),(0),(($C$5-('Tariffs 2021'!M12+'Tariffs 2021'!L12))*'Tariffs 2021'!Y12/100)),IF(AND('Tariffs 2021'!L12&gt;0,'Tariffs 2021'!M12=""&gt;0),IF(($C$5&lt;'Tariffs 2021'!L12),(0),($C$5-'Tariffs 2021'!L12)*'Tariffs 2021'!X12/100),0)))))</f>
        <v>0</v>
      </c>
      <c r="K18" s="256">
        <f t="shared" si="0"/>
        <v>154.26959399999998</v>
      </c>
      <c r="L18" s="256">
        <f t="shared" si="6"/>
        <v>714.1175639999999</v>
      </c>
      <c r="M18" s="308">
        <f t="shared" si="7"/>
        <v>925.6175639999999</v>
      </c>
      <c r="N18" s="257">
        <f t="shared" si="8"/>
        <v>1018.1793203999999</v>
      </c>
      <c r="O18" s="253">
        <f>'Tariffs 2021'!AT12</f>
        <v>11</v>
      </c>
      <c r="P18" s="253">
        <f>'Tariffs 2021'!AU12</f>
        <v>0</v>
      </c>
      <c r="Q18" s="253">
        <f>'Tariffs 2021'!AV12</f>
        <v>0</v>
      </c>
      <c r="R18" s="253">
        <f>'Tariffs 2021'!AW12</f>
        <v>0</v>
      </c>
      <c r="S18" s="258" t="str">
        <f t="shared" si="20"/>
        <v>Guaranteed off bill</v>
      </c>
      <c r="T18" s="258" t="str">
        <f t="shared" si="2"/>
        <v>Exclusive</v>
      </c>
      <c r="U18" s="313">
        <f t="shared" si="3"/>
        <v>823.79963195999994</v>
      </c>
      <c r="V18" s="313">
        <f t="shared" si="4"/>
        <v>823.79963195999994</v>
      </c>
      <c r="W18" s="321">
        <f t="shared" si="5"/>
        <v>906.179595156</v>
      </c>
      <c r="X18" s="321">
        <f t="shared" si="5"/>
        <v>906.179595156</v>
      </c>
      <c r="Y18" s="259">
        <f>'Tariffs 2021'!BF12</f>
        <v>12</v>
      </c>
      <c r="Z18" s="259" t="str">
        <f>'Tariffs 2021'!BG12</f>
        <v>n</v>
      </c>
      <c r="AA18" s="260" t="s">
        <v>288</v>
      </c>
      <c r="AB18" s="399"/>
      <c r="AC18" s="399"/>
      <c r="AD18" s="399"/>
      <c r="AE18" s="399"/>
      <c r="AF18" s="399"/>
      <c r="AG18" s="399"/>
      <c r="AH18" s="399"/>
      <c r="AI18" s="399"/>
      <c r="AJ18" s="399"/>
      <c r="AK18" s="399"/>
      <c r="AL18" s="399"/>
      <c r="AM18" s="399"/>
      <c r="AN18" s="399"/>
    </row>
    <row r="19" spans="1:40" ht="25" customHeight="1" thickTop="1" x14ac:dyDescent="0.15">
      <c r="A19" s="284" t="str">
        <f>'Tariffs 2021'!F13</f>
        <v>EnergyAustralia</v>
      </c>
      <c r="B19" s="285" t="str">
        <f>'Tariffs 2021'!D13</f>
        <v xml:space="preserve">Evoenergy Queanbeyan </v>
      </c>
      <c r="C19" s="285" t="str">
        <f>'Tariffs 2021'!G13</f>
        <v>Total Plan</v>
      </c>
      <c r="D19" s="286">
        <f>60*'Tariffs 2021'!H13/100</f>
        <v>43.919999999999987</v>
      </c>
      <c r="E19" s="286">
        <f>IF('Tariffs 2021'!K13="",$C$5*'Tariffs 2021'!W13/100,IF($C$5&gt;='Tariffs 2021'!L13,('Tariffs 2021'!L13*'Tariffs 2021'!W13/100),($C$5*'Tariffs 2021'!W13/100)))</f>
        <v>74.869439999999983</v>
      </c>
      <c r="F19" s="286">
        <f>IF(AND('Tariffs 2021'!L13&gt;0,'Tariffs 2021'!M13&gt;0),IF($C$5&lt;'Tariffs 2021'!L13,0,IF(($C$5-'Tariffs 2021'!L13)&lt;=('Tariffs 2021'!M13+'Tariffs 2021'!L13),(($C$5-'Tariffs 2021'!L13)*'Tariffs 2021'!X13/100),(('Tariffs 2021'!M13)*'Tariffs 2021'!X13/100))),0)</f>
        <v>42.400814545454551</v>
      </c>
      <c r="G19" s="286">
        <f>IF(AND('Tariffs 2021'!M13&gt;0,'Tariffs 2021'!N13&gt;0),IF($C$5&lt;('Tariffs 2021'!L13+'Tariffs 2021'!M13),0,IF(($C$5-'Tariffs 2021'!L13+'Tariffs 2021'!M13)&lt;=('Tariffs 2021'!L13+'Tariffs 2021'!M13+'Tariffs 2021'!N13),(($C$5-('Tariffs 2021'!L13+'Tariffs 2021'!M13))*'Tariffs 2021'!Y13/100),('Tariffs 2021'!N13*'Tariffs 2021'!Y13/100))),0)</f>
        <v>0</v>
      </c>
      <c r="H19" s="286">
        <f>IF(AND('Tariffs 2021'!N13&gt;0,'Tariffs 2021'!O13&gt;0),IF($C$5&lt;('Tariffs 2021'!L13+'Tariffs 2021'!M13+'Tariffs 2021'!N13),0,IF(($C$5-'Tariffs 2021'!L13+'Tariffs 2021'!M13+'Tariffs 2021'!N13)&lt;=('Tariffs 2021'!L13+'Tariffs 2021'!M13+'Tariffs 2021'!N13+'Tariffs 2021'!O13),(($C$5-('Tariffs 2021'!L13+'Tariffs 2021'!M13+'Tariffs 2021'!N13))*'Tariffs 2021'!Z13/100),('Tariffs 2021'!O13*'Tariffs 2021'!Z13/100))),0)</f>
        <v>0</v>
      </c>
      <c r="I19" s="286">
        <f>IF(AND('Tariffs 2021'!O13&gt;0,'Tariffs 2021'!P13&gt;0),IF($C$5&lt;('Tariffs 2021'!L13+'Tariffs 2021'!M13+'Tariffs 2021'!N13+'Tariffs 2021'!O13),0,IF(($C$5-'Tariffs 2021'!L13+'Tariffs 2021'!M13+'Tariffs 2021'!N13+'Tariffs 2021'!O13)&lt;=('Tariffs 2021'!L13+'Tariffs 2021'!M13+'Tariffs 2021'!N13+'Tariffs 2021'!O13+'Tariffs 2021'!P13),(($C$5-('Tariffs 2021'!L13+'Tariffs 2021'!M13+'Tariffs 2021'!N13+'Tariffs 2021'!O13))*'Tariffs 2021'!AA13/100),('Tariffs 2021'!P13*'Tariffs 2021'!AA13/100))),0)</f>
        <v>0</v>
      </c>
      <c r="J19" s="286">
        <f>IF(AND('Tariffs 2021'!P13&gt;0,'Tariffs 2021'!O13&gt;0),IF(($C$5&lt;SUM('Tariffs 2021'!L13:P13)),(0),($C$5-SUM('Tariffs 2021'!L13:P13))*'Tariffs 2021'!AB13/100),IF(AND('Tariffs 2021'!O13&gt;0,'Tariffs 2021'!P13=""),IF(($C$5&lt; SUM('Tariffs 2021'!L13:O13)),(0),($C$5-SUM('Tariffs 2021'!L13:O13))*'Tariffs 2021'!AA13/100),IF(AND('Tariffs 2021'!N13&gt;0,'Tariffs 2021'!O13=""),IF(($C$5&lt; SUM('Tariffs 2021'!L13:N13)),(0),($C$5-SUM('Tariffs 2021'!L13:N13))*'Tariffs 2021'!Z13/100),IF(AND('Tariffs 2021'!M13&gt;0,'Tariffs 2021'!N13=""),IF(($C$5&lt;'Tariffs 2021'!M13+'Tariffs 2021'!L13),(0),(($C$5-('Tariffs 2021'!M13+'Tariffs 2021'!L13))*'Tariffs 2021'!Y13/100)),IF(AND('Tariffs 2021'!L13&gt;0,'Tariffs 2021'!M13=""&gt;0),IF(($C$5&lt;'Tariffs 2021'!L13),(0),($C$5-'Tariffs 2021'!L13)*'Tariffs 2021'!X13/100),0)))))</f>
        <v>0</v>
      </c>
      <c r="K19" s="286">
        <f t="shared" ref="K19:K21" si="21">SUM(D19:J19)</f>
        <v>161.19025454545454</v>
      </c>
      <c r="L19" s="286">
        <f t="shared" si="6"/>
        <v>703.62152727272723</v>
      </c>
      <c r="M19" s="309">
        <f t="shared" si="7"/>
        <v>967.14152727272722</v>
      </c>
      <c r="N19" s="287">
        <f t="shared" si="8"/>
        <v>1063.8556800000001</v>
      </c>
      <c r="O19" s="285">
        <f>'Tariffs 2021'!AT13</f>
        <v>16</v>
      </c>
      <c r="P19" s="285">
        <f>'Tariffs 2021'!AU13</f>
        <v>0</v>
      </c>
      <c r="Q19" s="285">
        <f>'Tariffs 2021'!AV13</f>
        <v>0</v>
      </c>
      <c r="R19" s="285">
        <f>'Tariffs 2021'!AW13</f>
        <v>0</v>
      </c>
      <c r="S19" s="288" t="str">
        <f t="shared" ref="S19:S20" si="22">IF(SUM(O19:R19)=0,"No discount",IF(O19&gt;0,"Guaranteed off bill",IF(P19&gt;0,"Guaranteed off usage",IF(Q19&gt;0,"Pay-on-time off bill","Pay-on-time off usage"))))</f>
        <v>Guaranteed off bill</v>
      </c>
      <c r="T19" s="288" t="str">
        <f t="shared" si="2"/>
        <v>Exclusive</v>
      </c>
      <c r="U19" s="314">
        <f t="shared" si="3"/>
        <v>812.39888290909084</v>
      </c>
      <c r="V19" s="314">
        <f t="shared" si="4"/>
        <v>812.39888290909084</v>
      </c>
      <c r="W19" s="322">
        <f t="shared" si="5"/>
        <v>893.63877119999995</v>
      </c>
      <c r="X19" s="322">
        <f t="shared" si="5"/>
        <v>893.63877119999995</v>
      </c>
      <c r="Y19" s="289">
        <f>'Tariffs 2021'!BF13</f>
        <v>0</v>
      </c>
      <c r="Z19" s="289" t="str">
        <f>'Tariffs 2021'!BG13</f>
        <v>n</v>
      </c>
      <c r="AA19" s="290" t="s">
        <v>288</v>
      </c>
      <c r="AB19" s="399"/>
      <c r="AC19" s="399"/>
      <c r="AD19" s="399"/>
      <c r="AE19" s="399"/>
      <c r="AF19" s="399"/>
      <c r="AG19" s="399"/>
      <c r="AH19" s="399"/>
      <c r="AI19" s="399"/>
      <c r="AJ19" s="399"/>
      <c r="AK19" s="399"/>
      <c r="AL19" s="399"/>
      <c r="AM19" s="399"/>
      <c r="AN19" s="399"/>
    </row>
    <row r="20" spans="1:40" ht="25" customHeight="1" thickBot="1" x14ac:dyDescent="0.2">
      <c r="A20" s="291" t="str">
        <f>'Tariffs 2021'!F14</f>
        <v>ActewAGL</v>
      </c>
      <c r="B20" s="292" t="str">
        <f>'Tariffs 2021'!D14</f>
        <v xml:space="preserve">Evoenergy Queanbeyan </v>
      </c>
      <c r="C20" s="292" t="str">
        <f>'Tariffs 2021'!G14</f>
        <v>Reward</v>
      </c>
      <c r="D20" s="293">
        <f>60*'Tariffs 2021'!H14/100</f>
        <v>45.599999999999994</v>
      </c>
      <c r="E20" s="293">
        <f>IF('Tariffs 2021'!K14="",$C$5*'Tariffs 2021'!W14/100,IF($C$5&gt;='Tariffs 2021'!L14,('Tariffs 2021'!L14*'Tariffs 2021'!W14/100),($C$5*'Tariffs 2021'!W14/100)))</f>
        <v>78.410977199999991</v>
      </c>
      <c r="F20" s="293">
        <f>IF(AND('Tariffs 2021'!L14&gt;0,'Tariffs 2021'!M14&gt;0),IF($C$5&lt;'Tariffs 2021'!L14,0,IF(($C$5-'Tariffs 2021'!L14)&lt;=('Tariffs 2021'!M14+'Tariffs 2021'!L14),(($C$5-'Tariffs 2021'!L14)*'Tariffs 2021'!X14/100),(('Tariffs 2021'!M14)*'Tariffs 2021'!X14/100))),0)</f>
        <v>40.350669799999999</v>
      </c>
      <c r="G20" s="293">
        <f>IF(AND('Tariffs 2021'!M14&gt;0,'Tariffs 2021'!N14&gt;0),IF($C$5&lt;('Tariffs 2021'!L14+'Tariffs 2021'!M14),0,IF(($C$5-'Tariffs 2021'!L14+'Tariffs 2021'!M14)&lt;=('Tariffs 2021'!L14+'Tariffs 2021'!M14+'Tariffs 2021'!N14),(($C$5-('Tariffs 2021'!L14+'Tariffs 2021'!M14))*'Tariffs 2021'!Y14/100),('Tariffs 2021'!N14*'Tariffs 2021'!Y14/100))),0)</f>
        <v>0</v>
      </c>
      <c r="H20" s="293">
        <f>IF(AND('Tariffs 2021'!N14&gt;0,'Tariffs 2021'!O14&gt;0),IF($C$5&lt;('Tariffs 2021'!L14+'Tariffs 2021'!M14+'Tariffs 2021'!N14),0,IF(($C$5-'Tariffs 2021'!L14+'Tariffs 2021'!M14+'Tariffs 2021'!N14)&lt;=('Tariffs 2021'!L14+'Tariffs 2021'!M14+'Tariffs 2021'!N14+'Tariffs 2021'!O14),(($C$5-('Tariffs 2021'!L14+'Tariffs 2021'!M14+'Tariffs 2021'!N14))*'Tariffs 2021'!Z14/100),('Tariffs 2021'!O14*'Tariffs 2021'!Z14/100))),0)</f>
        <v>0</v>
      </c>
      <c r="I20" s="293">
        <f>IF(AND('Tariffs 2021'!O14&gt;0,'Tariffs 2021'!P14&gt;0),IF($C$5&lt;('Tariffs 2021'!L14+'Tariffs 2021'!M14+'Tariffs 2021'!N14+'Tariffs 2021'!O14),0,IF(($C$5-'Tariffs 2021'!L14+'Tariffs 2021'!M14+'Tariffs 2021'!N14+'Tariffs 2021'!O14)&lt;=('Tariffs 2021'!L14+'Tariffs 2021'!M14+'Tariffs 2021'!N14+'Tariffs 2021'!O14+'Tariffs 2021'!P14),(($C$5-('Tariffs 2021'!L14+'Tariffs 2021'!M14+'Tariffs 2021'!N14+'Tariffs 2021'!O14))*'Tariffs 2021'!AA14/100),('Tariffs 2021'!P14*'Tariffs 2021'!AA14/100))),0)</f>
        <v>0</v>
      </c>
      <c r="J20" s="293">
        <f>IF(AND('Tariffs 2021'!P14&gt;0,'Tariffs 2021'!O14&gt;0),IF(($C$5&lt;SUM('Tariffs 2021'!L14:P14)),(0),($C$5-SUM('Tariffs 2021'!L14:P14))*'Tariffs 2021'!AB14/100),IF(AND('Tariffs 2021'!O14&gt;0,'Tariffs 2021'!P14=""),IF(($C$5&lt; SUM('Tariffs 2021'!L14:O14)),(0),($C$5-SUM('Tariffs 2021'!L14:O14))*'Tariffs 2021'!AA14/100),IF(AND('Tariffs 2021'!N14&gt;0,'Tariffs 2021'!O14=""),IF(($C$5&lt; SUM('Tariffs 2021'!L14:N14)),(0),($C$5-SUM('Tariffs 2021'!L14:N14))*'Tariffs 2021'!Z14/100),IF(AND('Tariffs 2021'!M14&gt;0,'Tariffs 2021'!N14=""),IF(($C$5&lt;'Tariffs 2021'!M14+'Tariffs 2021'!L14),(0),(($C$5-('Tariffs 2021'!M14+'Tariffs 2021'!L14))*'Tariffs 2021'!Y14/100)),IF(AND('Tariffs 2021'!L14&gt;0,'Tariffs 2021'!M14=""&gt;0),IF(($C$5&lt;'Tariffs 2021'!L14),(0),($C$5-'Tariffs 2021'!L14)*'Tariffs 2021'!X14/100),0)))))</f>
        <v>0</v>
      </c>
      <c r="K20" s="293">
        <f t="shared" si="21"/>
        <v>164.36164699999998</v>
      </c>
      <c r="L20" s="293">
        <f t="shared" si="6"/>
        <v>712.56988200000001</v>
      </c>
      <c r="M20" s="310">
        <f t="shared" si="7"/>
        <v>986.16988199999992</v>
      </c>
      <c r="N20" s="294">
        <f t="shared" si="8"/>
        <v>1084.7868702000001</v>
      </c>
      <c r="O20" s="292">
        <f>'Tariffs 2021'!AT14</f>
        <v>11</v>
      </c>
      <c r="P20" s="292">
        <f>'Tariffs 2021'!AU14</f>
        <v>0</v>
      </c>
      <c r="Q20" s="292">
        <f>'Tariffs 2021'!AV14</f>
        <v>0</v>
      </c>
      <c r="R20" s="292">
        <f>'Tariffs 2021'!AW14</f>
        <v>0</v>
      </c>
      <c r="S20" s="295" t="str">
        <f t="shared" si="22"/>
        <v>Guaranteed off bill</v>
      </c>
      <c r="T20" s="295" t="str">
        <f t="shared" si="2"/>
        <v>Exclusive</v>
      </c>
      <c r="U20" s="315">
        <f t="shared" si="3"/>
        <v>877.69119497999986</v>
      </c>
      <c r="V20" s="315">
        <f t="shared" si="4"/>
        <v>877.69119497999986</v>
      </c>
      <c r="W20" s="323">
        <f t="shared" si="5"/>
        <v>965.46031447799987</v>
      </c>
      <c r="X20" s="323">
        <f t="shared" si="5"/>
        <v>965.46031447799987</v>
      </c>
      <c r="Y20" s="296">
        <f>'Tariffs 2021'!BF14</f>
        <v>0</v>
      </c>
      <c r="Z20" s="296" t="str">
        <f>'Tariffs 2021'!BG14</f>
        <v>n</v>
      </c>
      <c r="AA20" s="297" t="s">
        <v>288</v>
      </c>
      <c r="AB20" s="399"/>
      <c r="AC20" s="399"/>
      <c r="AD20" s="399"/>
      <c r="AE20" s="399"/>
      <c r="AF20" s="399"/>
      <c r="AG20" s="399"/>
      <c r="AH20" s="399"/>
      <c r="AI20" s="399"/>
      <c r="AJ20" s="399"/>
      <c r="AK20" s="399"/>
      <c r="AL20" s="399"/>
      <c r="AM20" s="399"/>
      <c r="AN20" s="399"/>
    </row>
    <row r="21" spans="1:40" ht="25" customHeight="1" thickTop="1" thickBot="1" x14ac:dyDescent="0.2">
      <c r="A21" s="298" t="str">
        <f>'Tariffs 2021'!F15</f>
        <v>ActewAGL</v>
      </c>
      <c r="B21" s="299" t="str">
        <f>'Tariffs 2021'!D15</f>
        <v>Evoenergy Shoalhaven</v>
      </c>
      <c r="C21" s="299" t="str">
        <f>'Tariffs 2021'!G15</f>
        <v>Reward</v>
      </c>
      <c r="D21" s="300">
        <f>60*'Tariffs 2021'!H15/100</f>
        <v>53.58</v>
      </c>
      <c r="E21" s="300">
        <f>IF('Tariffs 2021'!K15="",$C$5*'Tariffs 2021'!W15/100,IF($C$5&gt;='Tariffs 2021'!L15,('Tariffs 2021'!L15*'Tariffs 2021'!W15/100),($C$5*'Tariffs 2021'!W15/100)))</f>
        <v>117.19999999999999</v>
      </c>
      <c r="F21" s="300">
        <f>IF(AND('Tariffs 2021'!L15&gt;0,'Tariffs 2021'!M15&gt;0),IF($C$5&lt;'Tariffs 2021'!L15,0,IF(($C$5-'Tariffs 2021'!L15)&lt;=('Tariffs 2021'!M15+'Tariffs 2021'!L15),(($C$5-'Tariffs 2021'!L15)*'Tariffs 2021'!X15/100),(('Tariffs 2021'!M15)*'Tariffs 2021'!X15/100))),0)</f>
        <v>0</v>
      </c>
      <c r="G21" s="300">
        <f>IF(AND('Tariffs 2021'!M15&gt;0,'Tariffs 2021'!N15&gt;0),IF($C$5&lt;('Tariffs 2021'!L15+'Tariffs 2021'!M15),0,IF(($C$5-'Tariffs 2021'!L15+'Tariffs 2021'!M15)&lt;=('Tariffs 2021'!L15+'Tariffs 2021'!M15+'Tariffs 2021'!N15),(($C$5-('Tariffs 2021'!L15+'Tariffs 2021'!M15))*'Tariffs 2021'!Y15/100),('Tariffs 2021'!N15*'Tariffs 2021'!Y15/100))),0)</f>
        <v>0</v>
      </c>
      <c r="H21" s="300">
        <f>IF(AND('Tariffs 2021'!N15&gt;0,'Tariffs 2021'!O15&gt;0),IF($C$5&lt;('Tariffs 2021'!L15+'Tariffs 2021'!M15+'Tariffs 2021'!N15),0,IF(($C$5-'Tariffs 2021'!L15+'Tariffs 2021'!M15+'Tariffs 2021'!N15)&lt;=('Tariffs 2021'!L15+'Tariffs 2021'!M15+'Tariffs 2021'!N15+'Tariffs 2021'!O15),(($C$5-('Tariffs 2021'!L15+'Tariffs 2021'!M15+'Tariffs 2021'!N15))*'Tariffs 2021'!Z15/100),('Tariffs 2021'!O15*'Tariffs 2021'!Z15/100))),0)</f>
        <v>0</v>
      </c>
      <c r="I21" s="300">
        <f>IF(AND('Tariffs 2021'!O15&gt;0,'Tariffs 2021'!P15&gt;0),IF($C$5&lt;('Tariffs 2021'!L15+'Tariffs 2021'!M15+'Tariffs 2021'!N15+'Tariffs 2021'!O15),0,IF(($C$5-'Tariffs 2021'!L15+'Tariffs 2021'!M15+'Tariffs 2021'!N15+'Tariffs 2021'!O15)&lt;=('Tariffs 2021'!L15+'Tariffs 2021'!M15+'Tariffs 2021'!N15+'Tariffs 2021'!O15+'Tariffs 2021'!P15),(($C$5-('Tariffs 2021'!L15+'Tariffs 2021'!M15+'Tariffs 2021'!N15+'Tariffs 2021'!O15))*'Tariffs 2021'!AA15/100),('Tariffs 2021'!P15*'Tariffs 2021'!AA15/100))),0)</f>
        <v>0</v>
      </c>
      <c r="J21" s="300">
        <f>IF(AND('Tariffs 2021'!P15&gt;0,'Tariffs 2021'!O15&gt;0),IF(($C$5&lt;SUM('Tariffs 2021'!L15:P15)),(0),($C$5-SUM('Tariffs 2021'!L15:P15))*'Tariffs 2021'!AB15/100),IF(AND('Tariffs 2021'!O15&gt;0,'Tariffs 2021'!P15=""),IF(($C$5&lt; SUM('Tariffs 2021'!L15:O15)),(0),($C$5-SUM('Tariffs 2021'!L15:O15))*'Tariffs 2021'!AA15/100),IF(AND('Tariffs 2021'!N15&gt;0,'Tariffs 2021'!O15=""),IF(($C$5&lt; SUM('Tariffs 2021'!L15:N15)),(0),($C$5-SUM('Tariffs 2021'!L15:N15))*'Tariffs 2021'!Z15/100),IF(AND('Tariffs 2021'!M15&gt;0,'Tariffs 2021'!N15=""),IF(($C$5&lt;'Tariffs 2021'!M15+'Tariffs 2021'!L15),(0),(($C$5-('Tariffs 2021'!M15+'Tariffs 2021'!L15))*'Tariffs 2021'!Y15/100)),IF(AND('Tariffs 2021'!L15&gt;0,'Tariffs 2021'!M15=""&gt;0),IF(($C$5&lt;'Tariffs 2021'!L15),(0),($C$5-'Tariffs 2021'!L15)*'Tariffs 2021'!X15/100),0)))))</f>
        <v>0</v>
      </c>
      <c r="K21" s="300">
        <f t="shared" si="21"/>
        <v>170.77999999999997</v>
      </c>
      <c r="L21" s="300">
        <f t="shared" si="6"/>
        <v>703.19999999999982</v>
      </c>
      <c r="M21" s="311">
        <f t="shared" si="7"/>
        <v>1024.6799999999998</v>
      </c>
      <c r="N21" s="301">
        <f t="shared" si="8"/>
        <v>1127.1479999999999</v>
      </c>
      <c r="O21" s="299">
        <f>'Tariffs 2021'!AT15</f>
        <v>6</v>
      </c>
      <c r="P21" s="299">
        <f>'Tariffs 2021'!AU15</f>
        <v>0</v>
      </c>
      <c r="Q21" s="299">
        <f>'Tariffs 2021'!AV15</f>
        <v>0</v>
      </c>
      <c r="R21" s="299">
        <f>'Tariffs 2021'!AW15</f>
        <v>0</v>
      </c>
      <c r="S21" s="302" t="str">
        <f t="shared" ref="S21:S36" si="23">IF(SUM(O21:R21)=0,"No discount",IF(O21&gt;0,"Guaranteed off bill",IF(P21&gt;0,"Guaranteed off usage",IF(Q21&gt;0,"Pay-on-time off bill","Pay-on-time off usage"))))</f>
        <v>Guaranteed off bill</v>
      </c>
      <c r="T21" s="302" t="str">
        <f t="shared" si="2"/>
        <v>Exclusive</v>
      </c>
      <c r="U21" s="316">
        <f t="shared" si="3"/>
        <v>963.19919999999979</v>
      </c>
      <c r="V21" s="316">
        <f t="shared" si="4"/>
        <v>963.19919999999979</v>
      </c>
      <c r="W21" s="324">
        <f t="shared" si="5"/>
        <v>1059.5191199999999</v>
      </c>
      <c r="X21" s="324">
        <f t="shared" si="5"/>
        <v>1059.5191199999999</v>
      </c>
      <c r="Y21" s="303">
        <f>'Tariffs 2021'!BF15</f>
        <v>0</v>
      </c>
      <c r="Z21" s="303" t="str">
        <f>'Tariffs 2021'!BG15</f>
        <v>n</v>
      </c>
      <c r="AA21" s="304" t="s">
        <v>288</v>
      </c>
      <c r="AB21" s="399"/>
      <c r="AC21" s="399"/>
      <c r="AD21" s="399"/>
      <c r="AE21" s="399"/>
      <c r="AF21" s="399"/>
      <c r="AG21" s="399"/>
      <c r="AH21" s="399"/>
      <c r="AI21" s="399"/>
      <c r="AJ21" s="399"/>
      <c r="AK21" s="399"/>
      <c r="AL21" s="399"/>
      <c r="AM21" s="399"/>
      <c r="AN21" s="399"/>
    </row>
    <row r="22" spans="1:40" ht="25" customHeight="1" thickTop="1" x14ac:dyDescent="0.15">
      <c r="A22" s="284" t="str">
        <f>'Tariffs 2021'!F16</f>
        <v>AGL</v>
      </c>
      <c r="B22" s="285" t="str">
        <f>'Tariffs 2021'!D16</f>
        <v>AGN Albury</v>
      </c>
      <c r="C22" s="285" t="str">
        <f>'Tariffs 2021'!G16</f>
        <v>Super Saver</v>
      </c>
      <c r="D22" s="286">
        <f>60*'Tariffs 2021'!H16/100</f>
        <v>33.11454545454545</v>
      </c>
      <c r="E22" s="286">
        <f>IF('Tariffs 2021'!K16="",$C$5*'Tariffs 2021'!W16/100,IF($C$5&gt;='Tariffs 2021'!L16,('Tariffs 2021'!L16*'Tariffs 2021'!W16/100),($C$5*'Tariffs 2021'!W16/100)))</f>
        <v>31.385454545454547</v>
      </c>
      <c r="F22" s="286">
        <f>IF(AND('Tariffs 2021'!L16&gt;0,'Tariffs 2021'!M16&gt;0),IF($C$5&lt;'Tariffs 2021'!L16,0,IF(($C$5-'Tariffs 2021'!L16)&lt;=('Tariffs 2021'!M16+'Tariffs 2021'!L16),(($C$5-'Tariffs 2021'!L16)*'Tariffs 2021'!X16/100),(('Tariffs 2021'!M16)*'Tariffs 2021'!X16/100))),0)</f>
        <v>40.480363636363634</v>
      </c>
      <c r="G22" s="286">
        <f>IF(AND('Tariffs 2021'!M16&gt;0,'Tariffs 2021'!N16&gt;0),IF($C$5&lt;('Tariffs 2021'!L16+'Tariffs 2021'!M16),0,IF(($C$5-'Tariffs 2021'!L16+'Tariffs 2021'!M16)&lt;=('Tariffs 2021'!L16+'Tariffs 2021'!M16+'Tariffs 2021'!N16),(($C$5-('Tariffs 2021'!L16+'Tariffs 2021'!M16))*'Tariffs 2021'!Y16/100),('Tariffs 2021'!N16*'Tariffs 2021'!Y16/100))),0)</f>
        <v>0</v>
      </c>
      <c r="H22" s="286">
        <f>IF(AND('Tariffs 2021'!N16&gt;0,'Tariffs 2021'!O16&gt;0),IF($C$5&lt;('Tariffs 2021'!L16+'Tariffs 2021'!M16+'Tariffs 2021'!N16),0,IF(($C$5-'Tariffs 2021'!L16+'Tariffs 2021'!M16+'Tariffs 2021'!N16)&lt;=('Tariffs 2021'!L16+'Tariffs 2021'!M16+'Tariffs 2021'!N16+'Tariffs 2021'!O16),(($C$5-('Tariffs 2021'!L16+'Tariffs 2021'!M16+'Tariffs 2021'!N16))*'Tariffs 2021'!Z16/100),('Tariffs 2021'!O16*'Tariffs 2021'!Z16/100))),0)</f>
        <v>0</v>
      </c>
      <c r="I22" s="286">
        <f>IF(AND('Tariffs 2021'!O16&gt;0,'Tariffs 2021'!P16&gt;0),IF($C$5&lt;('Tariffs 2021'!L16+'Tariffs 2021'!M16+'Tariffs 2021'!N16+'Tariffs 2021'!O16),0,IF(($C$5-'Tariffs 2021'!L16+'Tariffs 2021'!M16+'Tariffs 2021'!N16+'Tariffs 2021'!O16)&lt;=('Tariffs 2021'!L16+'Tariffs 2021'!M16+'Tariffs 2021'!N16+'Tariffs 2021'!O16+'Tariffs 2021'!P16),(($C$5-('Tariffs 2021'!L16+'Tariffs 2021'!M16+'Tariffs 2021'!N16+'Tariffs 2021'!O16))*'Tariffs 2021'!AA16/100),('Tariffs 2021'!P16*'Tariffs 2021'!AA16/100))),0)</f>
        <v>0</v>
      </c>
      <c r="J22" s="286">
        <f>IF(AND('Tariffs 2021'!P16&gt;0,'Tariffs 2021'!O16&gt;0),IF(($C$5&lt;SUM('Tariffs 2021'!L16:P16)),(0),($C$5-SUM('Tariffs 2021'!L16:P16))*'Tariffs 2021'!AB16/100),IF(AND('Tariffs 2021'!O16&gt;0,'Tariffs 2021'!P16=""),IF(($C$5&lt; SUM('Tariffs 2021'!L16:O16)),(0),($C$5-SUM('Tariffs 2021'!L16:O16))*'Tariffs 2021'!AA16/100),IF(AND('Tariffs 2021'!N16&gt;0,'Tariffs 2021'!O16=""),IF(($C$5&lt; SUM('Tariffs 2021'!L16:N16)),(0),($C$5-SUM('Tariffs 2021'!L16:N16))*'Tariffs 2021'!Z16/100),IF(AND('Tariffs 2021'!M16&gt;0,'Tariffs 2021'!N16=""),IF(($C$5&lt;'Tariffs 2021'!M16+'Tariffs 2021'!L16),(0),(($C$5-('Tariffs 2021'!M16+'Tariffs 2021'!L16))*'Tariffs 2021'!Y16/100)),IF(AND('Tariffs 2021'!L16&gt;0,'Tariffs 2021'!M16=""&gt;0),IF(($C$5&lt;'Tariffs 2021'!L16),(0),($C$5-'Tariffs 2021'!L16)*'Tariffs 2021'!X16/100),0)))))</f>
        <v>16.956181818181818</v>
      </c>
      <c r="K22" s="286">
        <f t="shared" si="0"/>
        <v>121.93654545454545</v>
      </c>
      <c r="L22" s="286">
        <f t="shared" si="6"/>
        <v>532.93200000000002</v>
      </c>
      <c r="M22" s="309">
        <f t="shared" si="7"/>
        <v>731.61927272727269</v>
      </c>
      <c r="N22" s="287">
        <f t="shared" si="8"/>
        <v>804.78120000000001</v>
      </c>
      <c r="O22" s="285">
        <f>'Tariffs 2021'!AT16</f>
        <v>0</v>
      </c>
      <c r="P22" s="285">
        <f>'Tariffs 2021'!AU16</f>
        <v>0</v>
      </c>
      <c r="Q22" s="285">
        <f>'Tariffs 2021'!AV16</f>
        <v>0</v>
      </c>
      <c r="R22" s="285">
        <f>'Tariffs 2021'!AW16</f>
        <v>0</v>
      </c>
      <c r="S22" s="288" t="str">
        <f t="shared" si="23"/>
        <v>No discount</v>
      </c>
      <c r="T22" s="288" t="str">
        <f t="shared" si="2"/>
        <v>Exclusive</v>
      </c>
      <c r="U22" s="314">
        <f t="shared" si="3"/>
        <v>731.61927272727269</v>
      </c>
      <c r="V22" s="314">
        <f t="shared" si="4"/>
        <v>731.61927272727269</v>
      </c>
      <c r="W22" s="322">
        <f t="shared" si="5"/>
        <v>804.78120000000001</v>
      </c>
      <c r="X22" s="322">
        <f t="shared" si="5"/>
        <v>804.78120000000001</v>
      </c>
      <c r="Y22" s="289">
        <f>'Tariffs 2021'!BF16</f>
        <v>0</v>
      </c>
      <c r="Z22" s="289" t="str">
        <f>'Tariffs 2021'!BG16</f>
        <v>n</v>
      </c>
      <c r="AA22" s="290" t="s">
        <v>288</v>
      </c>
      <c r="AB22" s="399"/>
      <c r="AC22" s="399"/>
      <c r="AD22" s="399"/>
      <c r="AE22" s="399"/>
      <c r="AF22" s="399"/>
      <c r="AG22" s="399"/>
      <c r="AH22" s="399"/>
      <c r="AI22" s="399"/>
      <c r="AJ22" s="399"/>
      <c r="AK22" s="399"/>
      <c r="AL22" s="399"/>
      <c r="AM22" s="399"/>
      <c r="AN22" s="399"/>
    </row>
    <row r="23" spans="1:40" ht="25" customHeight="1" x14ac:dyDescent="0.15">
      <c r="A23" s="255" t="str">
        <f>'Tariffs 2021'!F17</f>
        <v>EnergyAustralia</v>
      </c>
      <c r="B23" s="253" t="str">
        <f>'Tariffs 2021'!D17</f>
        <v>AGN Albury</v>
      </c>
      <c r="C23" s="253" t="str">
        <f>'Tariffs 2021'!G17</f>
        <v>Total Plan</v>
      </c>
      <c r="D23" s="256">
        <f>60*'Tariffs 2021'!H17/100</f>
        <v>47.76</v>
      </c>
      <c r="E23" s="256">
        <f>IF('Tariffs 2021'!K17="",$C$5*'Tariffs 2021'!W17/100,IF($C$5&gt;='Tariffs 2021'!L17,('Tariffs 2021'!L17*'Tariffs 2021'!W17/100),($C$5*'Tariffs 2021'!W17/100)))</f>
        <v>100</v>
      </c>
      <c r="F23" s="256">
        <f>IF(AND('Tariffs 2021'!L17&gt;0,'Tariffs 2021'!M17&gt;0),IF($C$5&lt;'Tariffs 2021'!L17,0,IF(($C$5-'Tariffs 2021'!L17)&lt;=('Tariffs 2021'!M17+'Tariffs 2021'!L17),(($C$5-'Tariffs 2021'!L17)*'Tariffs 2021'!X17/100),(('Tariffs 2021'!M17)*'Tariffs 2021'!X17/100))),0)</f>
        <v>0</v>
      </c>
      <c r="G23" s="256">
        <f>IF(AND('Tariffs 2021'!M17&gt;0,'Tariffs 2021'!N17&gt;0),IF($C$5&lt;('Tariffs 2021'!L17+'Tariffs 2021'!M17),0,IF(($C$5-'Tariffs 2021'!L17+'Tariffs 2021'!M17)&lt;=('Tariffs 2021'!L17+'Tariffs 2021'!M17+'Tariffs 2021'!N17),(($C$5-('Tariffs 2021'!L17+'Tariffs 2021'!M17))*'Tariffs 2021'!Y17/100),('Tariffs 2021'!N17*'Tariffs 2021'!Y17/100))),0)</f>
        <v>0</v>
      </c>
      <c r="H23" s="256">
        <f>IF(AND('Tariffs 2021'!N17&gt;0,'Tariffs 2021'!O17&gt;0),IF($C$5&lt;('Tariffs 2021'!L17+'Tariffs 2021'!M17+'Tariffs 2021'!N17),0,IF(($C$5-'Tariffs 2021'!L17+'Tariffs 2021'!M17+'Tariffs 2021'!N17)&lt;=('Tariffs 2021'!L17+'Tariffs 2021'!M17+'Tariffs 2021'!N17+'Tariffs 2021'!O17),(($C$5-('Tariffs 2021'!L17+'Tariffs 2021'!M17+'Tariffs 2021'!N17))*'Tariffs 2021'!Z17/100),('Tariffs 2021'!O17*'Tariffs 2021'!Z17/100))),0)</f>
        <v>0</v>
      </c>
      <c r="I23" s="256">
        <f>IF(AND('Tariffs 2021'!O17&gt;0,'Tariffs 2021'!P17&gt;0),IF($C$5&lt;('Tariffs 2021'!L17+'Tariffs 2021'!M17+'Tariffs 2021'!N17+'Tariffs 2021'!O17),0,IF(($C$5-'Tariffs 2021'!L17+'Tariffs 2021'!M17+'Tariffs 2021'!N17+'Tariffs 2021'!O17)&lt;=('Tariffs 2021'!L17+'Tariffs 2021'!M17+'Tariffs 2021'!N17+'Tariffs 2021'!O17+'Tariffs 2021'!P17),(($C$5-('Tariffs 2021'!L17+'Tariffs 2021'!M17+'Tariffs 2021'!N17+'Tariffs 2021'!O17))*'Tariffs 2021'!AA17/100),('Tariffs 2021'!P17*'Tariffs 2021'!AA17/100))),0)</f>
        <v>0</v>
      </c>
      <c r="J23" s="256">
        <f>IF(AND('Tariffs 2021'!P17&gt;0,'Tariffs 2021'!O17&gt;0),IF(($C$5&lt;SUM('Tariffs 2021'!L17:P17)),(0),($C$5-SUM('Tariffs 2021'!L17:P17))*'Tariffs 2021'!AB17/100),IF(AND('Tariffs 2021'!O17&gt;0,'Tariffs 2021'!P17=""),IF(($C$5&lt; SUM('Tariffs 2021'!L17:O17)),(0),($C$5-SUM('Tariffs 2021'!L17:O17))*'Tariffs 2021'!AA17/100),IF(AND('Tariffs 2021'!N17&gt;0,'Tariffs 2021'!O17=""),IF(($C$5&lt; SUM('Tariffs 2021'!L17:N17)),(0),($C$5-SUM('Tariffs 2021'!L17:N17))*'Tariffs 2021'!Z17/100),IF(AND('Tariffs 2021'!M17&gt;0,'Tariffs 2021'!N17=""),IF(($C$5&lt;'Tariffs 2021'!M17+'Tariffs 2021'!L17),(0),(($C$5-('Tariffs 2021'!M17+'Tariffs 2021'!L17))*'Tariffs 2021'!Y17/100)),IF(AND('Tariffs 2021'!L17&gt;0,'Tariffs 2021'!M17=""&gt;0),IF(($C$5&lt;'Tariffs 2021'!L17),(0),($C$5-'Tariffs 2021'!L17)*'Tariffs 2021'!X17/100),0)))))</f>
        <v>0</v>
      </c>
      <c r="K23" s="256">
        <f t="shared" si="0"/>
        <v>147.76</v>
      </c>
      <c r="L23" s="256">
        <f t="shared" si="6"/>
        <v>600</v>
      </c>
      <c r="M23" s="308">
        <f t="shared" si="7"/>
        <v>886.56</v>
      </c>
      <c r="N23" s="257">
        <f t="shared" si="8"/>
        <v>975.21600000000001</v>
      </c>
      <c r="O23" s="253">
        <f>'Tariffs 2021'!AT17</f>
        <v>16</v>
      </c>
      <c r="P23" s="253">
        <f>'Tariffs 2021'!AU17</f>
        <v>0</v>
      </c>
      <c r="Q23" s="253">
        <f>'Tariffs 2021'!AV17</f>
        <v>0</v>
      </c>
      <c r="R23" s="253">
        <f>'Tariffs 2021'!AW17</f>
        <v>0</v>
      </c>
      <c r="S23" s="258" t="str">
        <f t="shared" si="23"/>
        <v>Guaranteed off bill</v>
      </c>
      <c r="T23" s="258" t="str">
        <f t="shared" si="2"/>
        <v>Exclusive</v>
      </c>
      <c r="U23" s="313">
        <f t="shared" si="3"/>
        <v>744.71039999999994</v>
      </c>
      <c r="V23" s="313">
        <f t="shared" si="4"/>
        <v>744.71039999999994</v>
      </c>
      <c r="W23" s="321">
        <f t="shared" si="5"/>
        <v>819.18143999999995</v>
      </c>
      <c r="X23" s="321">
        <f t="shared" si="5"/>
        <v>819.18143999999995</v>
      </c>
      <c r="Y23" s="259">
        <f>'Tariffs 2021'!BF17</f>
        <v>0</v>
      </c>
      <c r="Z23" s="268" t="str">
        <f>'Tariffs 2021'!BG17</f>
        <v>n</v>
      </c>
      <c r="AA23" s="260" t="s">
        <v>288</v>
      </c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</row>
    <row r="24" spans="1:40" ht="25" customHeight="1" thickBot="1" x14ac:dyDescent="0.2">
      <c r="A24" s="291" t="str">
        <f>'Tariffs 2021'!F18</f>
        <v>Origin Energy</v>
      </c>
      <c r="B24" s="292" t="str">
        <f>'Tariffs 2021'!D18</f>
        <v>AGN Albury</v>
      </c>
      <c r="C24" s="292" t="str">
        <f>'Tariffs 2021'!G18</f>
        <v>Go</v>
      </c>
      <c r="D24" s="293">
        <f>60*'Tariffs 2021'!H18/100</f>
        <v>31.761818181818182</v>
      </c>
      <c r="E24" s="293">
        <f>IF('Tariffs 2021'!K18="",$C$5*'Tariffs 2021'!W18/100,IF($C$5&gt;='Tariffs 2021'!L18,('Tariffs 2021'!L18*'Tariffs 2021'!W18/100),($C$5*'Tariffs 2021'!W18/100)))</f>
        <v>35.869090909090907</v>
      </c>
      <c r="F24" s="293">
        <f>IF(AND('Tariffs 2021'!L18&gt;0,'Tariffs 2021'!M18&gt;0),IF($C$5&lt;'Tariffs 2021'!L18,0,IF(($C$5-'Tariffs 2021'!L18)&lt;=('Tariffs 2021'!M18+'Tariffs 2021'!L18),(($C$5-'Tariffs 2021'!L18)*'Tariffs 2021'!X18/100),(('Tariffs 2021'!M18)*'Tariffs 2021'!X18/100))),0)</f>
        <v>0</v>
      </c>
      <c r="G24" s="293">
        <f>IF(AND('Tariffs 2021'!M18&gt;0,'Tariffs 2021'!N18&gt;0),IF($C$5&lt;('Tariffs 2021'!L18+'Tariffs 2021'!M18),0,IF(($C$5-'Tariffs 2021'!L18+'Tariffs 2021'!M18)&lt;=('Tariffs 2021'!L18+'Tariffs 2021'!M18+'Tariffs 2021'!N18),(($C$5-('Tariffs 2021'!L18+'Tariffs 2021'!M18))*'Tariffs 2021'!Y18/100),('Tariffs 2021'!N18*'Tariffs 2021'!Y18/100))),0)</f>
        <v>0</v>
      </c>
      <c r="H24" s="293">
        <f>IF(AND('Tariffs 2021'!N18&gt;0,'Tariffs 2021'!O18&gt;0),IF($C$5&lt;('Tariffs 2021'!L18+'Tariffs 2021'!M18+'Tariffs 2021'!N18),0,IF(($C$5-'Tariffs 2021'!L18+'Tariffs 2021'!M18+'Tariffs 2021'!N18)&lt;=('Tariffs 2021'!L18+'Tariffs 2021'!M18+'Tariffs 2021'!N18+'Tariffs 2021'!O18),(($C$5-('Tariffs 2021'!L18+'Tariffs 2021'!M18+'Tariffs 2021'!N18))*'Tariffs 2021'!Z18/100),('Tariffs 2021'!O18*'Tariffs 2021'!Z18/100))),0)</f>
        <v>0</v>
      </c>
      <c r="I24" s="293">
        <f>IF(AND('Tariffs 2021'!O18&gt;0,'Tariffs 2021'!P18&gt;0),IF($C$5&lt;('Tariffs 2021'!L18+'Tariffs 2021'!M18+'Tariffs 2021'!N18+'Tariffs 2021'!O18),0,IF(($C$5-'Tariffs 2021'!L18+'Tariffs 2021'!M18+'Tariffs 2021'!N18+'Tariffs 2021'!O18)&lt;=('Tariffs 2021'!L18+'Tariffs 2021'!M18+'Tariffs 2021'!N18+'Tariffs 2021'!O18+'Tariffs 2021'!P18),(($C$5-('Tariffs 2021'!L18+'Tariffs 2021'!M18+'Tariffs 2021'!N18+'Tariffs 2021'!O18))*'Tariffs 2021'!AA18/100),('Tariffs 2021'!P18*'Tariffs 2021'!AA18/100))),0)</f>
        <v>0</v>
      </c>
      <c r="J24" s="293">
        <f>IF(AND('Tariffs 2021'!P18&gt;0,'Tariffs 2021'!O18&gt;0),IF(($C$5&lt;SUM('Tariffs 2021'!L18:P18)),(0),($C$5-SUM('Tariffs 2021'!L18:P18))*'Tariffs 2021'!AB18/100),IF(AND('Tariffs 2021'!O18&gt;0,'Tariffs 2021'!P18=""),IF(($C$5&lt; SUM('Tariffs 2021'!L18:O18)),(0),($C$5-SUM('Tariffs 2021'!L18:O18))*'Tariffs 2021'!AA18/100),IF(AND('Tariffs 2021'!N18&gt;0,'Tariffs 2021'!O18=""),IF(($C$5&lt; SUM('Tariffs 2021'!L18:N18)),(0),($C$5-SUM('Tariffs 2021'!L18:N18))*'Tariffs 2021'!Z18/100),IF(AND('Tariffs 2021'!M18&gt;0,'Tariffs 2021'!N18=""),IF(($C$5&lt;'Tariffs 2021'!M18+'Tariffs 2021'!L18),(0),(($C$5-('Tariffs 2021'!M18+'Tariffs 2021'!L18))*'Tariffs 2021'!Y18/100)),IF(AND('Tariffs 2021'!L18&gt;0,'Tariffs 2021'!M18=""&gt;0),IF(($C$5&lt;'Tariffs 2021'!L18),(0),($C$5-'Tariffs 2021'!L18)*'Tariffs 2021'!X18/100),0)))))</f>
        <v>44.549818181818182</v>
      </c>
      <c r="K24" s="293">
        <f t="shared" si="0"/>
        <v>112.18072727272727</v>
      </c>
      <c r="L24" s="293">
        <f t="shared" si="6"/>
        <v>482.51345454545452</v>
      </c>
      <c r="M24" s="310">
        <f t="shared" si="7"/>
        <v>673.08436363636361</v>
      </c>
      <c r="N24" s="294">
        <f t="shared" si="8"/>
        <v>740.39280000000008</v>
      </c>
      <c r="O24" s="292">
        <f>'Tariffs 2021'!AT18</f>
        <v>0</v>
      </c>
      <c r="P24" s="292">
        <f>'Tariffs 2021'!AU18</f>
        <v>0</v>
      </c>
      <c r="Q24" s="292">
        <f>'Tariffs 2021'!AV18</f>
        <v>0</v>
      </c>
      <c r="R24" s="292">
        <f>'Tariffs 2021'!AW18</f>
        <v>0</v>
      </c>
      <c r="S24" s="295" t="str">
        <f t="shared" si="23"/>
        <v>No discount</v>
      </c>
      <c r="T24" s="295" t="str">
        <f t="shared" si="2"/>
        <v>Inclusive</v>
      </c>
      <c r="U24" s="315">
        <f t="shared" si="3"/>
        <v>673.08436363636361</v>
      </c>
      <c r="V24" s="315">
        <f t="shared" si="4"/>
        <v>673.08436363636361</v>
      </c>
      <c r="W24" s="323">
        <f t="shared" ref="W24:X36" si="24">U24*1.1</f>
        <v>740.39280000000008</v>
      </c>
      <c r="X24" s="323">
        <f t="shared" si="24"/>
        <v>740.39280000000008</v>
      </c>
      <c r="Y24" s="296">
        <f>'Tariffs 2021'!BF18</f>
        <v>0</v>
      </c>
      <c r="Z24" s="296" t="str">
        <f>'Tariffs 2021'!BG18</f>
        <v>n</v>
      </c>
      <c r="AA24" s="297" t="s">
        <v>288</v>
      </c>
      <c r="AB24" s="399"/>
      <c r="AC24" s="399"/>
      <c r="AD24" s="399"/>
      <c r="AE24" s="399"/>
      <c r="AF24" s="399"/>
      <c r="AG24" s="399"/>
      <c r="AH24" s="399"/>
      <c r="AI24" s="399"/>
      <c r="AJ24" s="399"/>
      <c r="AK24" s="399"/>
      <c r="AL24" s="399"/>
      <c r="AM24" s="399"/>
      <c r="AN24" s="399"/>
    </row>
    <row r="25" spans="1:40" ht="25" customHeight="1" thickTop="1" x14ac:dyDescent="0.15">
      <c r="A25" s="284" t="str">
        <f>'Tariffs 2021'!F19</f>
        <v>AGL</v>
      </c>
      <c r="B25" s="285" t="str">
        <f>'Tariffs 2021'!D19</f>
        <v>AGN Murray Valley</v>
      </c>
      <c r="C25" s="285" t="str">
        <f>'Tariffs 2021'!G19</f>
        <v>Super Saver</v>
      </c>
      <c r="D25" s="286">
        <f>60*'Tariffs 2021'!H19/100</f>
        <v>37.919999999999987</v>
      </c>
      <c r="E25" s="286">
        <f>IF('Tariffs 2021'!K19="",$C$5*'Tariffs 2021'!W19/100,IF($C$5&gt;='Tariffs 2021'!L19,('Tariffs 2021'!L19*'Tariffs 2021'!W19/100),($C$5*'Tariffs 2021'!W19/100)))</f>
        <v>49.170545454545454</v>
      </c>
      <c r="F25" s="286">
        <f>IF(AND('Tariffs 2021'!L19&gt;0,'Tariffs 2021'!M19&gt;0),IF($C$5&lt;'Tariffs 2021'!L19,0,IF(($C$5-'Tariffs 2021'!L19)&lt;=('Tariffs 2021'!M19+'Tariffs 2021'!L19),(($C$5-'Tariffs 2021'!L19)*'Tariffs 2021'!X19/100),(('Tariffs 2021'!M19)*'Tariffs 2021'!X19/100))),0)</f>
        <v>64.25454545454545</v>
      </c>
      <c r="G25" s="286">
        <f>IF(AND('Tariffs 2021'!M19&gt;0,'Tariffs 2021'!N19&gt;0),IF($C$5&lt;('Tariffs 2021'!L19+'Tariffs 2021'!M19),0,IF(($C$5-'Tariffs 2021'!L19+'Tariffs 2021'!M19)&lt;=('Tariffs 2021'!L19+'Tariffs 2021'!M19+'Tariffs 2021'!N19),(($C$5-('Tariffs 2021'!L19+'Tariffs 2021'!M19))*'Tariffs 2021'!Y19/100),('Tariffs 2021'!N19*'Tariffs 2021'!Y19/100))),0)</f>
        <v>0</v>
      </c>
      <c r="H25" s="286">
        <f>IF(AND('Tariffs 2021'!N19&gt;0,'Tariffs 2021'!O19&gt;0),IF($C$5&lt;('Tariffs 2021'!L19+'Tariffs 2021'!M19+'Tariffs 2021'!N19),0,IF(($C$5-'Tariffs 2021'!L19+'Tariffs 2021'!M19+'Tariffs 2021'!N19)&lt;=('Tariffs 2021'!L19+'Tariffs 2021'!M19+'Tariffs 2021'!N19+'Tariffs 2021'!O19),(($C$5-('Tariffs 2021'!L19+'Tariffs 2021'!M19+'Tariffs 2021'!N19))*'Tariffs 2021'!Z19/100),('Tariffs 2021'!O19*'Tariffs 2021'!Z19/100))),0)</f>
        <v>0</v>
      </c>
      <c r="I25" s="286">
        <f>IF(AND('Tariffs 2021'!O19&gt;0,'Tariffs 2021'!P19&gt;0),IF($C$5&lt;('Tariffs 2021'!L19+'Tariffs 2021'!M19+'Tariffs 2021'!N19+'Tariffs 2021'!O19),0,IF(($C$5-'Tariffs 2021'!L19+'Tariffs 2021'!M19+'Tariffs 2021'!N19+'Tariffs 2021'!O19)&lt;=('Tariffs 2021'!L19+'Tariffs 2021'!M19+'Tariffs 2021'!N19+'Tariffs 2021'!O19+'Tariffs 2021'!P19),(($C$5-('Tariffs 2021'!L19+'Tariffs 2021'!M19+'Tariffs 2021'!N19+'Tariffs 2021'!O19))*'Tariffs 2021'!AA19/100),('Tariffs 2021'!P19*'Tariffs 2021'!AA19/100))),0)</f>
        <v>0</v>
      </c>
      <c r="J25" s="286">
        <f>IF(AND('Tariffs 2021'!P19&gt;0,'Tariffs 2021'!O19&gt;0),IF(($C$5&lt;SUM('Tariffs 2021'!L19:P19)),(0),($C$5-SUM('Tariffs 2021'!L19:P19))*'Tariffs 2021'!AB19/100),IF(AND('Tariffs 2021'!O19&gt;0,'Tariffs 2021'!P19=""),IF(($C$5&lt; SUM('Tariffs 2021'!L19:O19)),(0),($C$5-SUM('Tariffs 2021'!L19:O19))*'Tariffs 2021'!AA19/100),IF(AND('Tariffs 2021'!N19&gt;0,'Tariffs 2021'!O19=""),IF(($C$5&lt; SUM('Tariffs 2021'!L19:N19)),(0),($C$5-SUM('Tariffs 2021'!L19:N19))*'Tariffs 2021'!Z19/100),IF(AND('Tariffs 2021'!M19&gt;0,'Tariffs 2021'!N19=""),IF(($C$5&lt;'Tariffs 2021'!M19+'Tariffs 2021'!L19),(0),(($C$5-('Tariffs 2021'!M19+'Tariffs 2021'!L19))*'Tariffs 2021'!Y19/100)),IF(AND('Tariffs 2021'!L19&gt;0,'Tariffs 2021'!M19=""&gt;0),IF(($C$5&lt;'Tariffs 2021'!L19),(0),($C$5-'Tariffs 2021'!L19)*'Tariffs 2021'!X19/100),0)))))</f>
        <v>22.639818181818182</v>
      </c>
      <c r="K25" s="286">
        <f t="shared" si="0"/>
        <v>173.98490909090907</v>
      </c>
      <c r="L25" s="286">
        <f t="shared" si="6"/>
        <v>816.38945454545456</v>
      </c>
      <c r="M25" s="309">
        <f t="shared" si="7"/>
        <v>1043.9094545454545</v>
      </c>
      <c r="N25" s="287">
        <f t="shared" si="8"/>
        <v>1148.3004000000001</v>
      </c>
      <c r="O25" s="285">
        <f>'Tariffs 2021'!AT19</f>
        <v>0</v>
      </c>
      <c r="P25" s="285">
        <f>'Tariffs 2021'!AU19</f>
        <v>0</v>
      </c>
      <c r="Q25" s="285">
        <f>'Tariffs 2021'!AV19</f>
        <v>0</v>
      </c>
      <c r="R25" s="285">
        <f>'Tariffs 2021'!AW19</f>
        <v>0</v>
      </c>
      <c r="S25" s="288" t="str">
        <f t="shared" si="23"/>
        <v>No discount</v>
      </c>
      <c r="T25" s="288" t="str">
        <f t="shared" si="2"/>
        <v>Exclusive</v>
      </c>
      <c r="U25" s="314">
        <f t="shared" si="3"/>
        <v>1043.9094545454545</v>
      </c>
      <c r="V25" s="314">
        <f t="shared" si="4"/>
        <v>1043.9094545454545</v>
      </c>
      <c r="W25" s="322">
        <f t="shared" si="24"/>
        <v>1148.3004000000001</v>
      </c>
      <c r="X25" s="322">
        <f t="shared" si="24"/>
        <v>1148.3004000000001</v>
      </c>
      <c r="Y25" s="289">
        <f>'Tariffs 2021'!BF19</f>
        <v>0</v>
      </c>
      <c r="Z25" s="289" t="str">
        <f>'Tariffs 2021'!BG19</f>
        <v>n</v>
      </c>
      <c r="AA25" s="290" t="s">
        <v>288</v>
      </c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  <c r="AM25" s="399"/>
      <c r="AN25" s="399"/>
    </row>
    <row r="26" spans="1:40" ht="25" customHeight="1" x14ac:dyDescent="0.15">
      <c r="A26" s="255" t="str">
        <f>'Tariffs 2021'!F20</f>
        <v>EnergyAustralia</v>
      </c>
      <c r="B26" s="253" t="str">
        <f>'Tariffs 2021'!D20</f>
        <v>AGN Murray Valley</v>
      </c>
      <c r="C26" s="253" t="str">
        <f>'Tariffs 2021'!G20</f>
        <v>Total Plan</v>
      </c>
      <c r="D26" s="256">
        <f>60*'Tariffs 2021'!H20/100</f>
        <v>45.84</v>
      </c>
      <c r="E26" s="256">
        <f>IF('Tariffs 2021'!K20="",$C$5*'Tariffs 2021'!W20/100,IF($C$5&gt;='Tariffs 2021'!L20,('Tariffs 2021'!L20*'Tariffs 2021'!W20/100),($C$5*'Tariffs 2021'!W20/100)))</f>
        <v>145.45454545454544</v>
      </c>
      <c r="F26" s="256">
        <f>IF(AND('Tariffs 2021'!L20&gt;0,'Tariffs 2021'!M20&gt;0),IF($C$5&lt;'Tariffs 2021'!L20,0,IF(($C$5-'Tariffs 2021'!L20)&lt;=('Tariffs 2021'!M20+'Tariffs 2021'!L20),(($C$5-'Tariffs 2021'!L20)*'Tariffs 2021'!X20/100),(('Tariffs 2021'!M20)*'Tariffs 2021'!X20/100))),0)</f>
        <v>0</v>
      </c>
      <c r="G26" s="256">
        <f>IF(AND('Tariffs 2021'!M20&gt;0,'Tariffs 2021'!N20&gt;0),IF($C$5&lt;('Tariffs 2021'!L20+'Tariffs 2021'!M20),0,IF(($C$5-'Tariffs 2021'!L20+'Tariffs 2021'!M20)&lt;=('Tariffs 2021'!L20+'Tariffs 2021'!M20+'Tariffs 2021'!N20),(($C$5-('Tariffs 2021'!L20+'Tariffs 2021'!M20))*'Tariffs 2021'!Y20/100),('Tariffs 2021'!N20*'Tariffs 2021'!Y20/100))),0)</f>
        <v>0</v>
      </c>
      <c r="H26" s="256">
        <f>IF(AND('Tariffs 2021'!N20&gt;0,'Tariffs 2021'!O20&gt;0),IF($C$5&lt;('Tariffs 2021'!L20+'Tariffs 2021'!M20+'Tariffs 2021'!N20),0,IF(($C$5-'Tariffs 2021'!L20+'Tariffs 2021'!M20+'Tariffs 2021'!N20)&lt;=('Tariffs 2021'!L20+'Tariffs 2021'!M20+'Tariffs 2021'!N20+'Tariffs 2021'!O20),(($C$5-('Tariffs 2021'!L20+'Tariffs 2021'!M20+'Tariffs 2021'!N20))*'Tariffs 2021'!Z20/100),('Tariffs 2021'!O20*'Tariffs 2021'!Z20/100))),0)</f>
        <v>0</v>
      </c>
      <c r="I26" s="256">
        <f>IF(AND('Tariffs 2021'!O20&gt;0,'Tariffs 2021'!P20&gt;0),IF($C$5&lt;('Tariffs 2021'!L20+'Tariffs 2021'!M20+'Tariffs 2021'!N20+'Tariffs 2021'!O20),0,IF(($C$5-'Tariffs 2021'!L20+'Tariffs 2021'!M20+'Tariffs 2021'!N20+'Tariffs 2021'!O20)&lt;=('Tariffs 2021'!L20+'Tariffs 2021'!M20+'Tariffs 2021'!N20+'Tariffs 2021'!O20+'Tariffs 2021'!P20),(($C$5-('Tariffs 2021'!L20+'Tariffs 2021'!M20+'Tariffs 2021'!N20+'Tariffs 2021'!O20))*'Tariffs 2021'!AA20/100),('Tariffs 2021'!P20*'Tariffs 2021'!AA20/100))),0)</f>
        <v>0</v>
      </c>
      <c r="J26" s="256">
        <f>IF(AND('Tariffs 2021'!P20&gt;0,'Tariffs 2021'!O20&gt;0),IF(($C$5&lt;SUM('Tariffs 2021'!L20:P20)),(0),($C$5-SUM('Tariffs 2021'!L20:P20))*'Tariffs 2021'!AB20/100),IF(AND('Tariffs 2021'!O20&gt;0,'Tariffs 2021'!P20=""),IF(($C$5&lt; SUM('Tariffs 2021'!L20:O20)),(0),($C$5-SUM('Tariffs 2021'!L20:O20))*'Tariffs 2021'!AA20/100),IF(AND('Tariffs 2021'!N20&gt;0,'Tariffs 2021'!O20=""),IF(($C$5&lt; SUM('Tariffs 2021'!L20:N20)),(0),($C$5-SUM('Tariffs 2021'!L20:N20))*'Tariffs 2021'!Z20/100),IF(AND('Tariffs 2021'!M20&gt;0,'Tariffs 2021'!N20=""),IF(($C$5&lt;'Tariffs 2021'!M20+'Tariffs 2021'!L20),(0),(($C$5-('Tariffs 2021'!M20+'Tariffs 2021'!L20))*'Tariffs 2021'!Y20/100)),IF(AND('Tariffs 2021'!L20&gt;0,'Tariffs 2021'!M20=""&gt;0),IF(($C$5&lt;'Tariffs 2021'!L20),(0),($C$5-'Tariffs 2021'!L20)*'Tariffs 2021'!X20/100),0)))))</f>
        <v>0</v>
      </c>
      <c r="K26" s="256">
        <f t="shared" si="0"/>
        <v>191.29454545454544</v>
      </c>
      <c r="L26" s="256">
        <f t="shared" si="6"/>
        <v>872.72727272727275</v>
      </c>
      <c r="M26" s="308">
        <f t="shared" si="7"/>
        <v>1147.7672727272727</v>
      </c>
      <c r="N26" s="257">
        <f t="shared" si="8"/>
        <v>1262.5440000000001</v>
      </c>
      <c r="O26" s="253">
        <f>'Tariffs 2021'!AT20</f>
        <v>16</v>
      </c>
      <c r="P26" s="253">
        <f>'Tariffs 2021'!AU20</f>
        <v>0</v>
      </c>
      <c r="Q26" s="253">
        <f>'Tariffs 2021'!AV20</f>
        <v>0</v>
      </c>
      <c r="R26" s="253">
        <f>'Tariffs 2021'!AW20</f>
        <v>0</v>
      </c>
      <c r="S26" s="258" t="str">
        <f t="shared" si="23"/>
        <v>Guaranteed off bill</v>
      </c>
      <c r="T26" s="258" t="str">
        <f t="shared" si="2"/>
        <v>Exclusive</v>
      </c>
      <c r="U26" s="313">
        <f t="shared" si="3"/>
        <v>964.1245090909091</v>
      </c>
      <c r="V26" s="313">
        <f t="shared" si="4"/>
        <v>964.1245090909091</v>
      </c>
      <c r="W26" s="321">
        <f t="shared" si="24"/>
        <v>1060.5369600000001</v>
      </c>
      <c r="X26" s="321">
        <f t="shared" si="24"/>
        <v>1060.5369600000001</v>
      </c>
      <c r="Y26" s="259">
        <f>'Tariffs 2021'!BF20</f>
        <v>0</v>
      </c>
      <c r="Z26" s="268" t="str">
        <f>'Tariffs 2021'!BG20</f>
        <v>n</v>
      </c>
      <c r="AA26" s="260" t="s">
        <v>288</v>
      </c>
      <c r="AB26" s="399"/>
      <c r="AC26" s="399"/>
      <c r="AD26" s="399"/>
      <c r="AE26" s="399"/>
      <c r="AF26" s="399"/>
      <c r="AG26" s="399"/>
      <c r="AH26" s="399"/>
      <c r="AI26" s="399"/>
      <c r="AJ26" s="399"/>
      <c r="AK26" s="399"/>
      <c r="AL26" s="399"/>
      <c r="AM26" s="399"/>
      <c r="AN26" s="399"/>
    </row>
    <row r="27" spans="1:40" ht="25" customHeight="1" thickBot="1" x14ac:dyDescent="0.2">
      <c r="A27" s="291" t="str">
        <f>'Tariffs 2021'!F21</f>
        <v>Origin Energy</v>
      </c>
      <c r="B27" s="292" t="str">
        <f>'Tariffs 2021'!D21</f>
        <v>AGN Murray Valley</v>
      </c>
      <c r="C27" s="292" t="str">
        <f>'Tariffs 2021'!G21</f>
        <v>Go</v>
      </c>
      <c r="D27" s="293">
        <f>60*'Tariffs 2021'!H21/100</f>
        <v>33.730909090909087</v>
      </c>
      <c r="E27" s="293">
        <f>IF('Tariffs 2021'!K21="",$C$5*'Tariffs 2021'!W21/100,IF($C$5&gt;='Tariffs 2021'!L21,('Tariffs 2021'!L21*'Tariffs 2021'!W21/100),($C$5*'Tariffs 2021'!W21/100)))</f>
        <v>53.056363636363628</v>
      </c>
      <c r="F27" s="293">
        <f>IF(AND('Tariffs 2021'!L21&gt;0,'Tariffs 2021'!M21&gt;0),IF($C$5&lt;'Tariffs 2021'!L21,0,IF(($C$5-'Tariffs 2021'!L21)&lt;=('Tariffs 2021'!M21+'Tariffs 2021'!L21),(($C$5-'Tariffs 2021'!L21)*'Tariffs 2021'!X21/100),(('Tariffs 2021'!M21)*'Tariffs 2021'!X21/100))),0)</f>
        <v>0</v>
      </c>
      <c r="G27" s="293">
        <f>IF(AND('Tariffs 2021'!M21&gt;0,'Tariffs 2021'!N21&gt;0),IF($C$5&lt;('Tariffs 2021'!L21+'Tariffs 2021'!M21),0,IF(($C$5-'Tariffs 2021'!L21+'Tariffs 2021'!M21)&lt;=('Tariffs 2021'!L21+'Tariffs 2021'!M21+'Tariffs 2021'!N21),(($C$5-('Tariffs 2021'!L21+'Tariffs 2021'!M21))*'Tariffs 2021'!Y21/100),('Tariffs 2021'!N21*'Tariffs 2021'!Y21/100))),0)</f>
        <v>0</v>
      </c>
      <c r="H27" s="293">
        <f>IF(AND('Tariffs 2021'!N21&gt;0,'Tariffs 2021'!O21&gt;0),IF($C$5&lt;('Tariffs 2021'!L21+'Tariffs 2021'!M21+'Tariffs 2021'!N21),0,IF(($C$5-'Tariffs 2021'!L21+'Tariffs 2021'!M21+'Tariffs 2021'!N21)&lt;=('Tariffs 2021'!L21+'Tariffs 2021'!M21+'Tariffs 2021'!N21+'Tariffs 2021'!O21),(($C$5-('Tariffs 2021'!L21+'Tariffs 2021'!M21+'Tariffs 2021'!N21))*'Tariffs 2021'!Z21/100),('Tariffs 2021'!O21*'Tariffs 2021'!Z21/100))),0)</f>
        <v>0</v>
      </c>
      <c r="I27" s="293">
        <f>IF(AND('Tariffs 2021'!O21&gt;0,'Tariffs 2021'!P21&gt;0),IF($C$5&lt;('Tariffs 2021'!L21+'Tariffs 2021'!M21+'Tariffs 2021'!N21+'Tariffs 2021'!O21),0,IF(($C$5-'Tariffs 2021'!L21+'Tariffs 2021'!M21+'Tariffs 2021'!N21+'Tariffs 2021'!O21)&lt;=('Tariffs 2021'!L21+'Tariffs 2021'!M21+'Tariffs 2021'!N21+'Tariffs 2021'!O21+'Tariffs 2021'!P21),(($C$5-('Tariffs 2021'!L21+'Tariffs 2021'!M21+'Tariffs 2021'!N21+'Tariffs 2021'!O21))*'Tariffs 2021'!AA21/100),('Tariffs 2021'!P21*'Tariffs 2021'!AA21/100))),0)</f>
        <v>0</v>
      </c>
      <c r="J27" s="293">
        <f>IF(AND('Tariffs 2021'!P21&gt;0,'Tariffs 2021'!O21&gt;0),IF(($C$5&lt;SUM('Tariffs 2021'!L21:P21)),(0),($C$5-SUM('Tariffs 2021'!L21:P21))*'Tariffs 2021'!AB21/100),IF(AND('Tariffs 2021'!O21&gt;0,'Tariffs 2021'!P21=""),IF(($C$5&lt; SUM('Tariffs 2021'!L21:O21)),(0),($C$5-SUM('Tariffs 2021'!L21:O21))*'Tariffs 2021'!AA21/100),IF(AND('Tariffs 2021'!N21&gt;0,'Tariffs 2021'!O21=""),IF(($C$5&lt; SUM('Tariffs 2021'!L21:N21)),(0),($C$5-SUM('Tariffs 2021'!L21:N21))*'Tariffs 2021'!Z21/100),IF(AND('Tariffs 2021'!M21&gt;0,'Tariffs 2021'!N21=""),IF(($C$5&lt;'Tariffs 2021'!M21+'Tariffs 2021'!L21),(0),(($C$5-('Tariffs 2021'!M21+'Tariffs 2021'!L21))*'Tariffs 2021'!Y21/100)),IF(AND('Tariffs 2021'!L21&gt;0,'Tariffs 2021'!M21=""&gt;0),IF(($C$5&lt;'Tariffs 2021'!L21),(0),($C$5-'Tariffs 2021'!L21)*'Tariffs 2021'!X21/100),0)))))</f>
        <v>58.25745454545455</v>
      </c>
      <c r="K27" s="293">
        <f t="shared" si="0"/>
        <v>145.04472727272727</v>
      </c>
      <c r="L27" s="293">
        <f t="shared" si="6"/>
        <v>667.88290909090904</v>
      </c>
      <c r="M27" s="310">
        <f t="shared" si="7"/>
        <v>870.26836363636357</v>
      </c>
      <c r="N27" s="294">
        <f t="shared" si="8"/>
        <v>957.29520000000002</v>
      </c>
      <c r="O27" s="292">
        <f>'Tariffs 2021'!AT21</f>
        <v>0</v>
      </c>
      <c r="P27" s="292">
        <f>'Tariffs 2021'!AU21</f>
        <v>0</v>
      </c>
      <c r="Q27" s="292">
        <f>'Tariffs 2021'!AV21</f>
        <v>0</v>
      </c>
      <c r="R27" s="292">
        <f>'Tariffs 2021'!AW21</f>
        <v>0</v>
      </c>
      <c r="S27" s="295" t="str">
        <f t="shared" si="23"/>
        <v>No discount</v>
      </c>
      <c r="T27" s="295" t="str">
        <f t="shared" si="2"/>
        <v>Inclusive</v>
      </c>
      <c r="U27" s="315">
        <f t="shared" si="3"/>
        <v>870.26836363636357</v>
      </c>
      <c r="V27" s="315">
        <f t="shared" si="4"/>
        <v>870.26836363636357</v>
      </c>
      <c r="W27" s="323">
        <f t="shared" si="24"/>
        <v>957.29520000000002</v>
      </c>
      <c r="X27" s="323">
        <f t="shared" si="24"/>
        <v>957.29520000000002</v>
      </c>
      <c r="Y27" s="296">
        <f>'Tariffs 2021'!BF21</f>
        <v>0</v>
      </c>
      <c r="Z27" s="296" t="str">
        <f>'Tariffs 2021'!BG21</f>
        <v>n</v>
      </c>
      <c r="AA27" s="297" t="s">
        <v>288</v>
      </c>
      <c r="AB27" s="399"/>
      <c r="AC27" s="399"/>
      <c r="AD27" s="399"/>
      <c r="AE27" s="399"/>
      <c r="AF27" s="399"/>
      <c r="AG27" s="399"/>
      <c r="AH27" s="399"/>
      <c r="AI27" s="399"/>
      <c r="AJ27" s="399"/>
      <c r="AK27" s="399"/>
      <c r="AL27" s="399"/>
      <c r="AM27" s="399"/>
      <c r="AN27" s="399"/>
    </row>
    <row r="28" spans="1:40" ht="25" customHeight="1" thickTop="1" x14ac:dyDescent="0.15">
      <c r="A28" s="284" t="str">
        <f>'Tariffs 2021'!F22</f>
        <v>Origin Energy</v>
      </c>
      <c r="B28" s="285" t="str">
        <f>'Tariffs 2021'!D22</f>
        <v>AGN Cooma</v>
      </c>
      <c r="C28" s="285" t="str">
        <f>'Tariffs 2021'!G22</f>
        <v>Go</v>
      </c>
      <c r="D28" s="286">
        <f>60*'Tariffs 2021'!H22/100</f>
        <v>38.459999999999994</v>
      </c>
      <c r="E28" s="286">
        <f>IF('Tariffs 2021'!K22="",$C$5*'Tariffs 2021'!W22/100,IF($C$5&gt;='Tariffs 2021'!L22,('Tariffs 2021'!L22*'Tariffs 2021'!W22/100),($C$5*'Tariffs 2021'!W22/100)))</f>
        <v>110.54545454545452</v>
      </c>
      <c r="F28" s="286">
        <f>IF(AND('Tariffs 2021'!L22&gt;0,'Tariffs 2021'!M22&gt;0),IF($C$5&lt;'Tariffs 2021'!L22,0,IF(($C$5-'Tariffs 2021'!L22)&lt;=('Tariffs 2021'!M22+'Tariffs 2021'!L22),(($C$5-'Tariffs 2021'!L22)*'Tariffs 2021'!X22/100),(('Tariffs 2021'!M22)*'Tariffs 2021'!X22/100))),0)</f>
        <v>0</v>
      </c>
      <c r="G28" s="286">
        <f>IF(AND('Tariffs 2021'!M22&gt;0,'Tariffs 2021'!N22&gt;0),IF($C$5&lt;('Tariffs 2021'!L22+'Tariffs 2021'!M22),0,IF(($C$5-'Tariffs 2021'!L22+'Tariffs 2021'!M22)&lt;=('Tariffs 2021'!L22+'Tariffs 2021'!M22+'Tariffs 2021'!N22),(($C$5-('Tariffs 2021'!L22+'Tariffs 2021'!M22))*'Tariffs 2021'!Y22/100),('Tariffs 2021'!N22*'Tariffs 2021'!Y22/100))),0)</f>
        <v>0</v>
      </c>
      <c r="H28" s="286">
        <f>IF(AND('Tariffs 2021'!N22&gt;0,'Tariffs 2021'!O22&gt;0),IF($C$5&lt;('Tariffs 2021'!L22+'Tariffs 2021'!M22+'Tariffs 2021'!N22),0,IF(($C$5-'Tariffs 2021'!L22+'Tariffs 2021'!M22+'Tariffs 2021'!N22)&lt;=('Tariffs 2021'!L22+'Tariffs 2021'!M22+'Tariffs 2021'!N22+'Tariffs 2021'!O22),(($C$5-('Tariffs 2021'!L22+'Tariffs 2021'!M22+'Tariffs 2021'!N22))*'Tariffs 2021'!Z22/100),('Tariffs 2021'!O22*'Tariffs 2021'!Z22/100))),0)</f>
        <v>0</v>
      </c>
      <c r="I28" s="286">
        <f>IF(AND('Tariffs 2021'!O22&gt;0,'Tariffs 2021'!P22&gt;0),IF($C$5&lt;('Tariffs 2021'!L22+'Tariffs 2021'!M22+'Tariffs 2021'!N22+'Tariffs 2021'!O22),0,IF(($C$5-'Tariffs 2021'!L22+'Tariffs 2021'!M22+'Tariffs 2021'!N22+'Tariffs 2021'!O22)&lt;=('Tariffs 2021'!L22+'Tariffs 2021'!M22+'Tariffs 2021'!N22+'Tariffs 2021'!O22+'Tariffs 2021'!P22),(($C$5-('Tariffs 2021'!L22+'Tariffs 2021'!M22+'Tariffs 2021'!N22+'Tariffs 2021'!O22))*'Tariffs 2021'!AA22/100),('Tariffs 2021'!P22*'Tariffs 2021'!AA22/100))),0)</f>
        <v>0</v>
      </c>
      <c r="J28" s="286">
        <f>IF(AND('Tariffs 2021'!P22&gt;0,'Tariffs 2021'!O22&gt;0),IF(($C$5&lt;SUM('Tariffs 2021'!L22:P22)),(0),($C$5-SUM('Tariffs 2021'!L22:P22))*'Tariffs 2021'!AB22/100),IF(AND('Tariffs 2021'!O22&gt;0,'Tariffs 2021'!P22=""),IF(($C$5&lt; SUM('Tariffs 2021'!L22:O22)),(0),($C$5-SUM('Tariffs 2021'!L22:O22))*'Tariffs 2021'!AA22/100),IF(AND('Tariffs 2021'!N22&gt;0,'Tariffs 2021'!O22=""),IF(($C$5&lt; SUM('Tariffs 2021'!L22:N22)),(0),($C$5-SUM('Tariffs 2021'!L22:N22))*'Tariffs 2021'!Z22/100),IF(AND('Tariffs 2021'!M22&gt;0,'Tariffs 2021'!N22=""),IF(($C$5&lt;'Tariffs 2021'!M22+'Tariffs 2021'!L22),(0),(($C$5-('Tariffs 2021'!M22+'Tariffs 2021'!L22))*'Tariffs 2021'!Y22/100)),IF(AND('Tariffs 2021'!L22&gt;0,'Tariffs 2021'!M22=""&gt;0),IF(($C$5&lt;'Tariffs 2021'!L22),(0),($C$5-'Tariffs 2021'!L22)*'Tariffs 2021'!X22/100),0)))))</f>
        <v>0</v>
      </c>
      <c r="K28" s="286">
        <f t="shared" si="0"/>
        <v>149.00545454545451</v>
      </c>
      <c r="L28" s="286">
        <f t="shared" si="6"/>
        <v>663.27272727272702</v>
      </c>
      <c r="M28" s="309">
        <f t="shared" si="7"/>
        <v>894.03272727272702</v>
      </c>
      <c r="N28" s="287">
        <f t="shared" si="8"/>
        <v>983.43599999999981</v>
      </c>
      <c r="O28" s="285">
        <f>'Tariffs 2021'!AT22</f>
        <v>0</v>
      </c>
      <c r="P28" s="285">
        <f>'Tariffs 2021'!AU22</f>
        <v>0</v>
      </c>
      <c r="Q28" s="285">
        <f>'Tariffs 2021'!AV22</f>
        <v>0</v>
      </c>
      <c r="R28" s="285">
        <f>'Tariffs 2021'!AW22</f>
        <v>0</v>
      </c>
      <c r="S28" s="288" t="str">
        <f t="shared" si="23"/>
        <v>No discount</v>
      </c>
      <c r="T28" s="288" t="str">
        <f t="shared" si="2"/>
        <v>Inclusive</v>
      </c>
      <c r="U28" s="314">
        <f t="shared" si="3"/>
        <v>894.03272727272702</v>
      </c>
      <c r="V28" s="314">
        <f t="shared" si="4"/>
        <v>894.03272727272702</v>
      </c>
      <c r="W28" s="322">
        <f t="shared" si="24"/>
        <v>983.43599999999981</v>
      </c>
      <c r="X28" s="322">
        <f t="shared" si="24"/>
        <v>983.43599999999981</v>
      </c>
      <c r="Y28" s="289">
        <f>'Tariffs 2021'!BF22</f>
        <v>0</v>
      </c>
      <c r="Z28" s="305" t="str">
        <f>'Tariffs 2021'!BG22</f>
        <v>n</v>
      </c>
      <c r="AA28" s="290" t="s">
        <v>288</v>
      </c>
      <c r="AB28" s="399"/>
      <c r="AC28" s="399"/>
      <c r="AD28" s="399"/>
      <c r="AE28" s="399"/>
      <c r="AF28" s="399"/>
      <c r="AG28" s="399"/>
      <c r="AH28" s="399"/>
      <c r="AI28" s="399"/>
      <c r="AJ28" s="399"/>
      <c r="AK28" s="399"/>
      <c r="AL28" s="399"/>
      <c r="AM28" s="399"/>
      <c r="AN28" s="399"/>
    </row>
    <row r="29" spans="1:40" ht="25" customHeight="1" thickBot="1" x14ac:dyDescent="0.2">
      <c r="A29" s="291" t="str">
        <f>'Tariffs 2021'!F23</f>
        <v>Red Energy</v>
      </c>
      <c r="B29" s="292" t="str">
        <f>'Tariffs 2021'!D23</f>
        <v>AGN Cooma</v>
      </c>
      <c r="C29" s="292" t="str">
        <f>'Tariffs 2021'!G23</f>
        <v>Living Energy Saver</v>
      </c>
      <c r="D29" s="293">
        <f>60*'Tariffs 2021'!H23/100</f>
        <v>41.394545454545451</v>
      </c>
      <c r="E29" s="293">
        <f>IF('Tariffs 2021'!K23="",$C$5*'Tariffs 2021'!W23/100,IF($C$5&gt;='Tariffs 2021'!L23,('Tariffs 2021'!L23*'Tariffs 2021'!W23/100),($C$5*'Tariffs 2021'!W23/100)))</f>
        <v>107.63636363636363</v>
      </c>
      <c r="F29" s="293">
        <f>IF(AND('Tariffs 2021'!L23&gt;0,'Tariffs 2021'!M23&gt;0),IF($C$5&lt;'Tariffs 2021'!L23,0,IF(($C$5-'Tariffs 2021'!L23)&lt;=('Tariffs 2021'!M23+'Tariffs 2021'!L23),(($C$5-'Tariffs 2021'!L23)*'Tariffs 2021'!X23/100),(('Tariffs 2021'!M23)*'Tariffs 2021'!X23/100))),0)</f>
        <v>0</v>
      </c>
      <c r="G29" s="293">
        <f>IF(AND('Tariffs 2021'!M23&gt;0,'Tariffs 2021'!N23&gt;0),IF($C$5&lt;('Tariffs 2021'!L23+'Tariffs 2021'!M23),0,IF(($C$5-'Tariffs 2021'!L23+'Tariffs 2021'!M23)&lt;=('Tariffs 2021'!L23+'Tariffs 2021'!M23+'Tariffs 2021'!N23),(($C$5-('Tariffs 2021'!L23+'Tariffs 2021'!M23))*'Tariffs 2021'!Y23/100),('Tariffs 2021'!N23*'Tariffs 2021'!Y23/100))),0)</f>
        <v>0</v>
      </c>
      <c r="H29" s="293">
        <f>IF(AND('Tariffs 2021'!N23&gt;0,'Tariffs 2021'!O23&gt;0),IF($C$5&lt;('Tariffs 2021'!L23+'Tariffs 2021'!M23+'Tariffs 2021'!N23),0,IF(($C$5-'Tariffs 2021'!L23+'Tariffs 2021'!M23+'Tariffs 2021'!N23)&lt;=('Tariffs 2021'!L23+'Tariffs 2021'!M23+'Tariffs 2021'!N23+'Tariffs 2021'!O23),(($C$5-('Tariffs 2021'!L23+'Tariffs 2021'!M23+'Tariffs 2021'!N23))*'Tariffs 2021'!Z23/100),('Tariffs 2021'!O23*'Tariffs 2021'!Z23/100))),0)</f>
        <v>0</v>
      </c>
      <c r="I29" s="293">
        <f>IF(AND('Tariffs 2021'!O23&gt;0,'Tariffs 2021'!P23&gt;0),IF($C$5&lt;('Tariffs 2021'!L23+'Tariffs 2021'!M23+'Tariffs 2021'!N23+'Tariffs 2021'!O23),0,IF(($C$5-'Tariffs 2021'!L23+'Tariffs 2021'!M23+'Tariffs 2021'!N23+'Tariffs 2021'!O23)&lt;=('Tariffs 2021'!L23+'Tariffs 2021'!M23+'Tariffs 2021'!N23+'Tariffs 2021'!O23+'Tariffs 2021'!P23),(($C$5-('Tariffs 2021'!L23+'Tariffs 2021'!M23+'Tariffs 2021'!N23+'Tariffs 2021'!O23))*'Tariffs 2021'!AA23/100),('Tariffs 2021'!P23*'Tariffs 2021'!AA23/100))),0)</f>
        <v>0</v>
      </c>
      <c r="J29" s="293">
        <f>IF(AND('Tariffs 2021'!P23&gt;0,'Tariffs 2021'!O23&gt;0),IF(($C$5&lt;SUM('Tariffs 2021'!L23:P23)),(0),($C$5-SUM('Tariffs 2021'!L23:P23))*'Tariffs 2021'!AB23/100),IF(AND('Tariffs 2021'!O23&gt;0,'Tariffs 2021'!P23=""),IF(($C$5&lt; SUM('Tariffs 2021'!L23:O23)),(0),($C$5-SUM('Tariffs 2021'!L23:O23))*'Tariffs 2021'!AA23/100),IF(AND('Tariffs 2021'!N23&gt;0,'Tariffs 2021'!O23=""),IF(($C$5&lt; SUM('Tariffs 2021'!L23:N23)),(0),($C$5-SUM('Tariffs 2021'!L23:N23))*'Tariffs 2021'!Z23/100),IF(AND('Tariffs 2021'!M23&gt;0,'Tariffs 2021'!N23=""),IF(($C$5&lt;'Tariffs 2021'!M23+'Tariffs 2021'!L23),(0),(($C$5-('Tariffs 2021'!M23+'Tariffs 2021'!L23))*'Tariffs 2021'!Y23/100)),IF(AND('Tariffs 2021'!L23&gt;0,'Tariffs 2021'!M23=""&gt;0),IF(($C$5&lt;'Tariffs 2021'!L23),(0),($C$5-'Tariffs 2021'!L23)*'Tariffs 2021'!X23/100),0)))))</f>
        <v>0</v>
      </c>
      <c r="K29" s="293">
        <f t="shared" si="0"/>
        <v>149.03090909090906</v>
      </c>
      <c r="L29" s="293">
        <f t="shared" si="6"/>
        <v>645.81818181818164</v>
      </c>
      <c r="M29" s="310">
        <f t="shared" si="7"/>
        <v>894.18545454545438</v>
      </c>
      <c r="N29" s="294">
        <f t="shared" si="8"/>
        <v>983.60399999999993</v>
      </c>
      <c r="O29" s="292">
        <f>'Tariffs 2021'!AT23</f>
        <v>0</v>
      </c>
      <c r="P29" s="292">
        <f>'Tariffs 2021'!AU23</f>
        <v>0</v>
      </c>
      <c r="Q29" s="292">
        <f>'Tariffs 2021'!AV23</f>
        <v>0</v>
      </c>
      <c r="R29" s="292">
        <f>'Tariffs 2021'!AW23</f>
        <v>0</v>
      </c>
      <c r="S29" s="295" t="str">
        <f t="shared" si="23"/>
        <v>No discount</v>
      </c>
      <c r="T29" s="295" t="str">
        <f t="shared" si="2"/>
        <v>Inclusive</v>
      </c>
      <c r="U29" s="315">
        <f t="shared" si="3"/>
        <v>894.18545454545438</v>
      </c>
      <c r="V29" s="315">
        <f t="shared" si="4"/>
        <v>894.18545454545438</v>
      </c>
      <c r="W29" s="323">
        <f t="shared" si="24"/>
        <v>983.60399999999993</v>
      </c>
      <c r="X29" s="323">
        <f t="shared" si="24"/>
        <v>983.60399999999993</v>
      </c>
      <c r="Y29" s="296">
        <f>'Tariffs 2021'!BF23</f>
        <v>0</v>
      </c>
      <c r="Z29" s="296" t="str">
        <f>'Tariffs 2021'!BG23</f>
        <v>n</v>
      </c>
      <c r="AA29" s="297" t="s">
        <v>400</v>
      </c>
      <c r="AB29" s="399"/>
      <c r="AC29" s="399"/>
      <c r="AD29" s="399"/>
      <c r="AE29" s="399"/>
      <c r="AF29" s="399"/>
      <c r="AG29" s="399"/>
      <c r="AH29" s="399"/>
      <c r="AI29" s="399"/>
      <c r="AJ29" s="399"/>
      <c r="AK29" s="399"/>
      <c r="AL29" s="399"/>
      <c r="AM29" s="399"/>
      <c r="AN29" s="399"/>
    </row>
    <row r="30" spans="1:40" ht="25" customHeight="1" thickTop="1" x14ac:dyDescent="0.15">
      <c r="A30" s="284" t="str">
        <f>'Tariffs 2021'!F24</f>
        <v>AGL</v>
      </c>
      <c r="B30" s="285" t="str">
        <f>'Tariffs 2021'!D24</f>
        <v>AGN Temora</v>
      </c>
      <c r="C30" s="285" t="str">
        <f>'Tariffs 2021'!G24</f>
        <v>Super Saver</v>
      </c>
      <c r="D30" s="286">
        <f>60*'Tariffs 2021'!H24/100</f>
        <v>45.398181818181811</v>
      </c>
      <c r="E30" s="286">
        <f>IF('Tariffs 2021'!K24="",$C$5*'Tariffs 2021'!W24/100,IF($C$5&gt;='Tariffs 2021'!L24,('Tariffs 2021'!L24*'Tariffs 2021'!W24/100),($C$5*'Tariffs 2021'!W24/100)))</f>
        <v>101.45454545454544</v>
      </c>
      <c r="F30" s="286">
        <f>IF(AND('Tariffs 2021'!L24&gt;0,'Tariffs 2021'!M24&gt;0),IF($C$5&lt;'Tariffs 2021'!L24,0,IF(($C$5-'Tariffs 2021'!L24)&lt;=('Tariffs 2021'!M24+'Tariffs 2021'!L24),(($C$5-'Tariffs 2021'!L24)*'Tariffs 2021'!X24/100),(('Tariffs 2021'!M24)*'Tariffs 2021'!X24/100))),0)</f>
        <v>0</v>
      </c>
      <c r="G30" s="286">
        <f>IF(AND('Tariffs 2021'!M24&gt;0,'Tariffs 2021'!N24&gt;0),IF($C$5&lt;('Tariffs 2021'!L24+'Tariffs 2021'!M24),0,IF(($C$5-'Tariffs 2021'!L24+'Tariffs 2021'!M24)&lt;=('Tariffs 2021'!L24+'Tariffs 2021'!M24+'Tariffs 2021'!N24),(($C$5-('Tariffs 2021'!L24+'Tariffs 2021'!M24))*'Tariffs 2021'!Y24/100),('Tariffs 2021'!N24*'Tariffs 2021'!Y24/100))),0)</f>
        <v>0</v>
      </c>
      <c r="H30" s="286">
        <f>IF(AND('Tariffs 2021'!N24&gt;0,'Tariffs 2021'!O24&gt;0),IF($C$5&lt;('Tariffs 2021'!L24+'Tariffs 2021'!M24+'Tariffs 2021'!N24),0,IF(($C$5-'Tariffs 2021'!L24+'Tariffs 2021'!M24+'Tariffs 2021'!N24)&lt;=('Tariffs 2021'!L24+'Tariffs 2021'!M24+'Tariffs 2021'!N24+'Tariffs 2021'!O24),(($C$5-('Tariffs 2021'!L24+'Tariffs 2021'!M24+'Tariffs 2021'!N24))*'Tariffs 2021'!Z24/100),('Tariffs 2021'!O24*'Tariffs 2021'!Z24/100))),0)</f>
        <v>0</v>
      </c>
      <c r="I30" s="286">
        <f>IF(AND('Tariffs 2021'!O24&gt;0,'Tariffs 2021'!P24&gt;0),IF($C$5&lt;('Tariffs 2021'!L24+'Tariffs 2021'!M24+'Tariffs 2021'!N24+'Tariffs 2021'!O24),0,IF(($C$5-'Tariffs 2021'!L24+'Tariffs 2021'!M24+'Tariffs 2021'!N24+'Tariffs 2021'!O24)&lt;=('Tariffs 2021'!L24+'Tariffs 2021'!M24+'Tariffs 2021'!N24+'Tariffs 2021'!O24+'Tariffs 2021'!P24),(($C$5-('Tariffs 2021'!L24+'Tariffs 2021'!M24+'Tariffs 2021'!N24+'Tariffs 2021'!O24))*'Tariffs 2021'!AA24/100),('Tariffs 2021'!P24*'Tariffs 2021'!AA24/100))),0)</f>
        <v>0</v>
      </c>
      <c r="J30" s="286">
        <f>IF(AND('Tariffs 2021'!P24&gt;0,'Tariffs 2021'!O24&gt;0),IF(($C$5&lt;SUM('Tariffs 2021'!L24:P24)),(0),($C$5-SUM('Tariffs 2021'!L24:P24))*'Tariffs 2021'!AB24/100),IF(AND('Tariffs 2021'!O24&gt;0,'Tariffs 2021'!P24=""),IF(($C$5&lt; SUM('Tariffs 2021'!L24:O24)),(0),($C$5-SUM('Tariffs 2021'!L24:O24))*'Tariffs 2021'!AA24/100),IF(AND('Tariffs 2021'!N24&gt;0,'Tariffs 2021'!O24=""),IF(($C$5&lt; SUM('Tariffs 2021'!L24:N24)),(0),($C$5-SUM('Tariffs 2021'!L24:N24))*'Tariffs 2021'!Z24/100),IF(AND('Tariffs 2021'!M24&gt;0,'Tariffs 2021'!N24=""),IF(($C$5&lt;'Tariffs 2021'!M24+'Tariffs 2021'!L24),(0),(($C$5-('Tariffs 2021'!M24+'Tariffs 2021'!L24))*'Tariffs 2021'!Y24/100)),IF(AND('Tariffs 2021'!L24&gt;0,'Tariffs 2021'!M24=""&gt;0),IF(($C$5&lt;'Tariffs 2021'!L24),(0),($C$5-'Tariffs 2021'!L24)*'Tariffs 2021'!X24/100),0)))))</f>
        <v>0</v>
      </c>
      <c r="K30" s="286">
        <f t="shared" si="0"/>
        <v>146.85272727272724</v>
      </c>
      <c r="L30" s="286">
        <f t="shared" si="6"/>
        <v>608.72727272727252</v>
      </c>
      <c r="M30" s="309">
        <f t="shared" si="7"/>
        <v>881.11636363636342</v>
      </c>
      <c r="N30" s="287">
        <f t="shared" si="8"/>
        <v>969.22799999999984</v>
      </c>
      <c r="O30" s="285">
        <f>'Tariffs 2021'!AT24</f>
        <v>0</v>
      </c>
      <c r="P30" s="285">
        <f>'Tariffs 2021'!AU24</f>
        <v>0</v>
      </c>
      <c r="Q30" s="285">
        <f>'Tariffs 2021'!AV24</f>
        <v>0</v>
      </c>
      <c r="R30" s="285">
        <f>'Tariffs 2021'!AW24</f>
        <v>0</v>
      </c>
      <c r="S30" s="288" t="str">
        <f t="shared" si="23"/>
        <v>No discount</v>
      </c>
      <c r="T30" s="288" t="str">
        <f t="shared" si="2"/>
        <v>Exclusive</v>
      </c>
      <c r="U30" s="314">
        <f t="shared" si="3"/>
        <v>881.11636363636342</v>
      </c>
      <c r="V30" s="314">
        <f t="shared" si="4"/>
        <v>881.11636363636342</v>
      </c>
      <c r="W30" s="322">
        <f t="shared" si="24"/>
        <v>969.22799999999984</v>
      </c>
      <c r="X30" s="322">
        <f t="shared" si="24"/>
        <v>969.22799999999984</v>
      </c>
      <c r="Y30" s="289">
        <f>'Tariffs 2021'!BF24</f>
        <v>0</v>
      </c>
      <c r="Z30" s="305" t="str">
        <f>'Tariffs 2021'!BG24</f>
        <v>n</v>
      </c>
      <c r="AA30" s="290" t="s">
        <v>288</v>
      </c>
      <c r="AB30" s="399"/>
      <c r="AC30" s="399"/>
      <c r="AD30" s="399"/>
      <c r="AE30" s="399"/>
      <c r="AF30" s="399"/>
      <c r="AG30" s="399"/>
      <c r="AH30" s="399"/>
      <c r="AI30" s="399"/>
      <c r="AJ30" s="399"/>
      <c r="AK30" s="399"/>
      <c r="AL30" s="399"/>
      <c r="AM30" s="399"/>
      <c r="AN30" s="399"/>
    </row>
    <row r="31" spans="1:40" ht="25" customHeight="1" thickBot="1" x14ac:dyDescent="0.2">
      <c r="A31" s="291" t="str">
        <f>'Tariffs 2021'!F25</f>
        <v>Origin Energy</v>
      </c>
      <c r="B31" s="292" t="str">
        <f>'Tariffs 2021'!D25</f>
        <v>AGN Temora</v>
      </c>
      <c r="C31" s="292" t="str">
        <f>'Tariffs 2021'!G25</f>
        <v>Go</v>
      </c>
      <c r="D31" s="293">
        <f>60*'Tariffs 2021'!H25/100</f>
        <v>41.165454545454551</v>
      </c>
      <c r="E31" s="293">
        <f>IF('Tariffs 2021'!K25="",$C$5*'Tariffs 2021'!W25/100,IF($C$5&gt;='Tariffs 2021'!L25,('Tariffs 2021'!L25*'Tariffs 2021'!W25/100),($C$5*'Tariffs 2021'!W25/100)))</f>
        <v>110.54545454545452</v>
      </c>
      <c r="F31" s="293">
        <f>IF(AND('Tariffs 2021'!L25&gt;0,'Tariffs 2021'!M25&gt;0),IF($C$5&lt;'Tariffs 2021'!L25,0,IF(($C$5-'Tariffs 2021'!L25)&lt;=('Tariffs 2021'!M25+'Tariffs 2021'!L25),(($C$5-'Tariffs 2021'!L25)*'Tariffs 2021'!X25/100),(('Tariffs 2021'!M25)*'Tariffs 2021'!X25/100))),0)</f>
        <v>0</v>
      </c>
      <c r="G31" s="293">
        <f>IF(AND('Tariffs 2021'!M25&gt;0,'Tariffs 2021'!N25&gt;0),IF($C$5&lt;('Tariffs 2021'!L25+'Tariffs 2021'!M25),0,IF(($C$5-'Tariffs 2021'!L25+'Tariffs 2021'!M25)&lt;=('Tariffs 2021'!L25+'Tariffs 2021'!M25+'Tariffs 2021'!N25),(($C$5-('Tariffs 2021'!L25+'Tariffs 2021'!M25))*'Tariffs 2021'!Y25/100),('Tariffs 2021'!N25*'Tariffs 2021'!Y25/100))),0)</f>
        <v>0</v>
      </c>
      <c r="H31" s="293">
        <f>IF(AND('Tariffs 2021'!N25&gt;0,'Tariffs 2021'!O25&gt;0),IF($C$5&lt;('Tariffs 2021'!L25+'Tariffs 2021'!M25+'Tariffs 2021'!N25),0,IF(($C$5-'Tariffs 2021'!L25+'Tariffs 2021'!M25+'Tariffs 2021'!N25)&lt;=('Tariffs 2021'!L25+'Tariffs 2021'!M25+'Tariffs 2021'!N25+'Tariffs 2021'!O25),(($C$5-('Tariffs 2021'!L25+'Tariffs 2021'!M25+'Tariffs 2021'!N25))*'Tariffs 2021'!Z25/100),('Tariffs 2021'!O25*'Tariffs 2021'!Z25/100))),0)</f>
        <v>0</v>
      </c>
      <c r="I31" s="293">
        <f>IF(AND('Tariffs 2021'!O25&gt;0,'Tariffs 2021'!P25&gt;0),IF($C$5&lt;('Tariffs 2021'!L25+'Tariffs 2021'!M25+'Tariffs 2021'!N25+'Tariffs 2021'!O25),0,IF(($C$5-'Tariffs 2021'!L25+'Tariffs 2021'!M25+'Tariffs 2021'!N25+'Tariffs 2021'!O25)&lt;=('Tariffs 2021'!L25+'Tariffs 2021'!M25+'Tariffs 2021'!N25+'Tariffs 2021'!O25+'Tariffs 2021'!P25),(($C$5-('Tariffs 2021'!L25+'Tariffs 2021'!M25+'Tariffs 2021'!N25+'Tariffs 2021'!O25))*'Tariffs 2021'!AA25/100),('Tariffs 2021'!P25*'Tariffs 2021'!AA25/100))),0)</f>
        <v>0</v>
      </c>
      <c r="J31" s="293">
        <f>IF(AND('Tariffs 2021'!P25&gt;0,'Tariffs 2021'!O25&gt;0),IF(($C$5&lt;SUM('Tariffs 2021'!L25:P25)),(0),($C$5-SUM('Tariffs 2021'!L25:P25))*'Tariffs 2021'!AB25/100),IF(AND('Tariffs 2021'!O25&gt;0,'Tariffs 2021'!P25=""),IF(($C$5&lt; SUM('Tariffs 2021'!L25:O25)),(0),($C$5-SUM('Tariffs 2021'!L25:O25))*'Tariffs 2021'!AA25/100),IF(AND('Tariffs 2021'!N25&gt;0,'Tariffs 2021'!O25=""),IF(($C$5&lt; SUM('Tariffs 2021'!L25:N25)),(0),($C$5-SUM('Tariffs 2021'!L25:N25))*'Tariffs 2021'!Z25/100),IF(AND('Tariffs 2021'!M25&gt;0,'Tariffs 2021'!N25=""),IF(($C$5&lt;'Tariffs 2021'!M25+'Tariffs 2021'!L25),(0),(($C$5-('Tariffs 2021'!M25+'Tariffs 2021'!L25))*'Tariffs 2021'!Y25/100)),IF(AND('Tariffs 2021'!L25&gt;0,'Tariffs 2021'!M25=""&gt;0),IF(($C$5&lt;'Tariffs 2021'!L25),(0),($C$5-'Tariffs 2021'!L25)*'Tariffs 2021'!X25/100),0)))))</f>
        <v>0</v>
      </c>
      <c r="K31" s="293">
        <f t="shared" ref="K31" si="25">SUM(D31:J31)</f>
        <v>151.71090909090907</v>
      </c>
      <c r="L31" s="293">
        <f t="shared" si="6"/>
        <v>663.27272727272714</v>
      </c>
      <c r="M31" s="310">
        <f t="shared" si="7"/>
        <v>910.26545454545442</v>
      </c>
      <c r="N31" s="294">
        <f t="shared" si="8"/>
        <v>1001.2919999999999</v>
      </c>
      <c r="O31" s="292">
        <f>'Tariffs 2021'!AT25</f>
        <v>0</v>
      </c>
      <c r="P31" s="292">
        <f>'Tariffs 2021'!AU25</f>
        <v>0</v>
      </c>
      <c r="Q31" s="292">
        <f>'Tariffs 2021'!AV25</f>
        <v>0</v>
      </c>
      <c r="R31" s="292">
        <f>'Tariffs 2021'!AW25</f>
        <v>0</v>
      </c>
      <c r="S31" s="295" t="str">
        <f t="shared" si="23"/>
        <v>No discount</v>
      </c>
      <c r="T31" s="295" t="str">
        <f t="shared" si="2"/>
        <v>Inclusive</v>
      </c>
      <c r="U31" s="315">
        <f t="shared" si="3"/>
        <v>910.26545454545442</v>
      </c>
      <c r="V31" s="315">
        <f t="shared" si="4"/>
        <v>910.26545454545442</v>
      </c>
      <c r="W31" s="323">
        <f t="shared" si="24"/>
        <v>1001.2919999999999</v>
      </c>
      <c r="X31" s="323">
        <f t="shared" si="24"/>
        <v>1001.2919999999999</v>
      </c>
      <c r="Y31" s="296">
        <f>'Tariffs 2021'!BF25</f>
        <v>0</v>
      </c>
      <c r="Z31" s="296" t="str">
        <f>'Tariffs 2021'!BG25</f>
        <v>n</v>
      </c>
      <c r="AA31" s="297" t="s">
        <v>288</v>
      </c>
      <c r="AB31" s="399"/>
      <c r="AC31" s="399"/>
      <c r="AD31" s="399"/>
      <c r="AE31" s="399"/>
      <c r="AF31" s="399"/>
      <c r="AG31" s="399"/>
      <c r="AH31" s="399"/>
      <c r="AI31" s="399"/>
      <c r="AJ31" s="399"/>
      <c r="AK31" s="399"/>
      <c r="AL31" s="399"/>
      <c r="AM31" s="399"/>
      <c r="AN31" s="399"/>
    </row>
    <row r="32" spans="1:40" ht="25" customHeight="1" thickTop="1" x14ac:dyDescent="0.15">
      <c r="A32" s="284" t="str">
        <f>'Tariffs 2021'!F26</f>
        <v>Origin Energy</v>
      </c>
      <c r="B32" s="285" t="str">
        <f>'Tariffs 2021'!D26</f>
        <v>AGN Tumut</v>
      </c>
      <c r="C32" s="285" t="str">
        <f>'Tariffs 2021'!G26</f>
        <v>Go</v>
      </c>
      <c r="D32" s="286">
        <f>60*'Tariffs 2021'!H26/100</f>
        <v>44.214545454545451</v>
      </c>
      <c r="E32" s="286">
        <f>IF('Tariffs 2021'!K26="",$C$5*'Tariffs 2021'!W26/100,IF($C$5&gt;='Tariffs 2021'!L26,('Tariffs 2021'!L26*'Tariffs 2021'!W26/100),($C$5*'Tariffs 2021'!W26/100)))</f>
        <v>110.54545454545452</v>
      </c>
      <c r="F32" s="286">
        <f>IF(AND('Tariffs 2021'!L26&gt;0,'Tariffs 2021'!M26&gt;0),IF($C$5&lt;'Tariffs 2021'!L26,0,IF(($C$5-'Tariffs 2021'!L26)&lt;=('Tariffs 2021'!M26+'Tariffs 2021'!L26),(($C$5-'Tariffs 2021'!L26)*'Tariffs 2021'!X26/100),(('Tariffs 2021'!M26)*'Tariffs 2021'!X26/100))),0)</f>
        <v>0</v>
      </c>
      <c r="G32" s="286">
        <f>IF(AND('Tariffs 2021'!M26&gt;0,'Tariffs 2021'!N26&gt;0),IF($C$5&lt;('Tariffs 2021'!L26+'Tariffs 2021'!M26),0,IF(($C$5-'Tariffs 2021'!L26+'Tariffs 2021'!M26)&lt;=('Tariffs 2021'!L26+'Tariffs 2021'!M26+'Tariffs 2021'!N26),(($C$5-('Tariffs 2021'!L26+'Tariffs 2021'!M26))*'Tariffs 2021'!Y26/100),('Tariffs 2021'!N26*'Tariffs 2021'!Y26/100))),0)</f>
        <v>0</v>
      </c>
      <c r="H32" s="286">
        <f>IF(AND('Tariffs 2021'!N26&gt;0,'Tariffs 2021'!O26&gt;0),IF($C$5&lt;('Tariffs 2021'!L26+'Tariffs 2021'!M26+'Tariffs 2021'!N26),0,IF(($C$5-'Tariffs 2021'!L26+'Tariffs 2021'!M26+'Tariffs 2021'!N26)&lt;=('Tariffs 2021'!L26+'Tariffs 2021'!M26+'Tariffs 2021'!N26+'Tariffs 2021'!O26),(($C$5-('Tariffs 2021'!L26+'Tariffs 2021'!M26+'Tariffs 2021'!N26))*'Tariffs 2021'!Z26/100),('Tariffs 2021'!O26*'Tariffs 2021'!Z26/100))),0)</f>
        <v>0</v>
      </c>
      <c r="I32" s="286">
        <f>IF(AND('Tariffs 2021'!O26&gt;0,'Tariffs 2021'!P26&gt;0),IF($C$5&lt;('Tariffs 2021'!L26+'Tariffs 2021'!M26+'Tariffs 2021'!N26+'Tariffs 2021'!O26),0,IF(($C$5-'Tariffs 2021'!L26+'Tariffs 2021'!M26+'Tariffs 2021'!N26+'Tariffs 2021'!O26)&lt;=('Tariffs 2021'!L26+'Tariffs 2021'!M26+'Tariffs 2021'!N26+'Tariffs 2021'!O26+'Tariffs 2021'!P26),(($C$5-('Tariffs 2021'!L26+'Tariffs 2021'!M26+'Tariffs 2021'!N26+'Tariffs 2021'!O26))*'Tariffs 2021'!AA26/100),('Tariffs 2021'!P26*'Tariffs 2021'!AA26/100))),0)</f>
        <v>0</v>
      </c>
      <c r="J32" s="286">
        <f>IF(AND('Tariffs 2021'!P26&gt;0,'Tariffs 2021'!O26&gt;0),IF(($C$5&lt;SUM('Tariffs 2021'!L26:P26)),(0),($C$5-SUM('Tariffs 2021'!L26:P26))*'Tariffs 2021'!AB26/100),IF(AND('Tariffs 2021'!O26&gt;0,'Tariffs 2021'!P26=""),IF(($C$5&lt; SUM('Tariffs 2021'!L26:O26)),(0),($C$5-SUM('Tariffs 2021'!L26:O26))*'Tariffs 2021'!AA26/100),IF(AND('Tariffs 2021'!N26&gt;0,'Tariffs 2021'!O26=""),IF(($C$5&lt; SUM('Tariffs 2021'!L26:N26)),(0),($C$5-SUM('Tariffs 2021'!L26:N26))*'Tariffs 2021'!Z26/100),IF(AND('Tariffs 2021'!M26&gt;0,'Tariffs 2021'!N26=""),IF(($C$5&lt;'Tariffs 2021'!M26+'Tariffs 2021'!L26),(0),(($C$5-('Tariffs 2021'!M26+'Tariffs 2021'!L26))*'Tariffs 2021'!Y26/100)),IF(AND('Tariffs 2021'!L26&gt;0,'Tariffs 2021'!M26=""&gt;0),IF(($C$5&lt;'Tariffs 2021'!L26),(0),($C$5-'Tariffs 2021'!L26)*'Tariffs 2021'!X26/100),0)))))</f>
        <v>0</v>
      </c>
      <c r="K32" s="286">
        <f t="shared" si="0"/>
        <v>154.75999999999996</v>
      </c>
      <c r="L32" s="286">
        <f t="shared" si="6"/>
        <v>663.27272727272702</v>
      </c>
      <c r="M32" s="309">
        <f t="shared" si="7"/>
        <v>928.55999999999972</v>
      </c>
      <c r="N32" s="287">
        <f t="shared" si="8"/>
        <v>1021.4159999999998</v>
      </c>
      <c r="O32" s="285">
        <f>'Tariffs 2021'!AT26</f>
        <v>0</v>
      </c>
      <c r="P32" s="285">
        <f>'Tariffs 2021'!AU26</f>
        <v>0</v>
      </c>
      <c r="Q32" s="285">
        <f>'Tariffs 2021'!AV26</f>
        <v>0</v>
      </c>
      <c r="R32" s="285">
        <f>'Tariffs 2021'!AW26</f>
        <v>0</v>
      </c>
      <c r="S32" s="288" t="str">
        <f t="shared" si="23"/>
        <v>No discount</v>
      </c>
      <c r="T32" s="288" t="str">
        <f t="shared" si="2"/>
        <v>Inclusive</v>
      </c>
      <c r="U32" s="314">
        <f t="shared" si="3"/>
        <v>928.55999999999972</v>
      </c>
      <c r="V32" s="314">
        <f t="shared" si="4"/>
        <v>928.55999999999972</v>
      </c>
      <c r="W32" s="322">
        <f t="shared" si="24"/>
        <v>1021.4159999999998</v>
      </c>
      <c r="X32" s="322">
        <f t="shared" si="24"/>
        <v>1021.4159999999998</v>
      </c>
      <c r="Y32" s="289">
        <f>'Tariffs 2021'!BF26</f>
        <v>0</v>
      </c>
      <c r="Z32" s="305" t="str">
        <f>'Tariffs 2021'!BG26</f>
        <v>n</v>
      </c>
      <c r="AA32" s="290" t="s">
        <v>288</v>
      </c>
      <c r="AB32" s="399"/>
      <c r="AC32" s="399"/>
      <c r="AD32" s="399"/>
      <c r="AE32" s="399"/>
      <c r="AF32" s="399"/>
      <c r="AG32" s="399"/>
      <c r="AH32" s="399"/>
      <c r="AI32" s="399"/>
      <c r="AJ32" s="399"/>
      <c r="AK32" s="399"/>
      <c r="AL32" s="399"/>
      <c r="AM32" s="399"/>
      <c r="AN32" s="399"/>
    </row>
    <row r="33" spans="1:40" ht="25" customHeight="1" thickBot="1" x14ac:dyDescent="0.2">
      <c r="A33" s="291" t="str">
        <f>'Tariffs 2021'!F27</f>
        <v>Red Energy</v>
      </c>
      <c r="B33" s="292" t="str">
        <f>'Tariffs 2021'!D27</f>
        <v>AGN Tumut</v>
      </c>
      <c r="C33" s="292" t="str">
        <f>'Tariffs 2021'!G27</f>
        <v>Living Energy Saver</v>
      </c>
      <c r="D33" s="293">
        <f>60*'Tariffs 2021'!H27/100</f>
        <v>44.4</v>
      </c>
      <c r="E33" s="293">
        <f>IF('Tariffs 2021'!K27="",$C$5*'Tariffs 2021'!W27/100,IF($C$5&gt;='Tariffs 2021'!L27,('Tariffs 2021'!L27*'Tariffs 2021'!W27/100),($C$5*'Tariffs 2021'!W27/100)))</f>
        <v>108</v>
      </c>
      <c r="F33" s="293">
        <f>IF(AND('Tariffs 2021'!L27&gt;0,'Tariffs 2021'!M27&gt;0),IF($C$5&lt;'Tariffs 2021'!L27,0,IF(($C$5-'Tariffs 2021'!L27)&lt;=('Tariffs 2021'!M27+'Tariffs 2021'!L27),(($C$5-'Tariffs 2021'!L27)*'Tariffs 2021'!X27/100),(('Tariffs 2021'!M27)*'Tariffs 2021'!X27/100))),0)</f>
        <v>0</v>
      </c>
      <c r="G33" s="293">
        <f>IF(AND('Tariffs 2021'!M27&gt;0,'Tariffs 2021'!N27&gt;0),IF($C$5&lt;('Tariffs 2021'!L27+'Tariffs 2021'!M27),0,IF(($C$5-'Tariffs 2021'!L27+'Tariffs 2021'!M27)&lt;=('Tariffs 2021'!L27+'Tariffs 2021'!M27+'Tariffs 2021'!N27),(($C$5-('Tariffs 2021'!L27+'Tariffs 2021'!M27))*'Tariffs 2021'!Y27/100),('Tariffs 2021'!N27*'Tariffs 2021'!Y27/100))),0)</f>
        <v>0</v>
      </c>
      <c r="H33" s="293">
        <f>IF(AND('Tariffs 2021'!N27&gt;0,'Tariffs 2021'!O27&gt;0),IF($C$5&lt;('Tariffs 2021'!L27+'Tariffs 2021'!M27+'Tariffs 2021'!N27),0,IF(($C$5-'Tariffs 2021'!L27+'Tariffs 2021'!M27+'Tariffs 2021'!N27)&lt;=('Tariffs 2021'!L27+'Tariffs 2021'!M27+'Tariffs 2021'!N27+'Tariffs 2021'!O27),(($C$5-('Tariffs 2021'!L27+'Tariffs 2021'!M27+'Tariffs 2021'!N27))*'Tariffs 2021'!Z27/100),('Tariffs 2021'!O27*'Tariffs 2021'!Z27/100))),0)</f>
        <v>0</v>
      </c>
      <c r="I33" s="293">
        <f>IF(AND('Tariffs 2021'!O27&gt;0,'Tariffs 2021'!P27&gt;0),IF($C$5&lt;('Tariffs 2021'!L27+'Tariffs 2021'!M27+'Tariffs 2021'!N27+'Tariffs 2021'!O27),0,IF(($C$5-'Tariffs 2021'!L27+'Tariffs 2021'!M27+'Tariffs 2021'!N27+'Tariffs 2021'!O27)&lt;=('Tariffs 2021'!L27+'Tariffs 2021'!M27+'Tariffs 2021'!N27+'Tariffs 2021'!O27+'Tariffs 2021'!P27),(($C$5-('Tariffs 2021'!L27+'Tariffs 2021'!M27+'Tariffs 2021'!N27+'Tariffs 2021'!O27))*'Tariffs 2021'!AA27/100),('Tariffs 2021'!P27*'Tariffs 2021'!AA27/100))),0)</f>
        <v>0</v>
      </c>
      <c r="J33" s="293">
        <f>IF(AND('Tariffs 2021'!P27&gt;0,'Tariffs 2021'!O27&gt;0),IF(($C$5&lt;SUM('Tariffs 2021'!L27:P27)),(0),($C$5-SUM('Tariffs 2021'!L27:P27))*'Tariffs 2021'!AB27/100),IF(AND('Tariffs 2021'!O27&gt;0,'Tariffs 2021'!P27=""),IF(($C$5&lt; SUM('Tariffs 2021'!L27:O27)),(0),($C$5-SUM('Tariffs 2021'!L27:O27))*'Tariffs 2021'!AA27/100),IF(AND('Tariffs 2021'!N27&gt;0,'Tariffs 2021'!O27=""),IF(($C$5&lt; SUM('Tariffs 2021'!L27:N27)),(0),($C$5-SUM('Tariffs 2021'!L27:N27))*'Tariffs 2021'!Z27/100),IF(AND('Tariffs 2021'!M27&gt;0,'Tariffs 2021'!N27=""),IF(($C$5&lt;'Tariffs 2021'!M27+'Tariffs 2021'!L27),(0),(($C$5-('Tariffs 2021'!M27+'Tariffs 2021'!L27))*'Tariffs 2021'!Y27/100)),IF(AND('Tariffs 2021'!L27&gt;0,'Tariffs 2021'!M27=""&gt;0),IF(($C$5&lt;'Tariffs 2021'!L27),(0),($C$5-'Tariffs 2021'!L27)*'Tariffs 2021'!X27/100),0)))))</f>
        <v>0</v>
      </c>
      <c r="K33" s="293">
        <f t="shared" si="0"/>
        <v>152.4</v>
      </c>
      <c r="L33" s="293">
        <f t="shared" si="6"/>
        <v>648.00000000000011</v>
      </c>
      <c r="M33" s="310">
        <f t="shared" si="7"/>
        <v>914.40000000000009</v>
      </c>
      <c r="N33" s="294">
        <f t="shared" si="8"/>
        <v>1005.8400000000001</v>
      </c>
      <c r="O33" s="292">
        <f>'Tariffs 2021'!AT27</f>
        <v>0</v>
      </c>
      <c r="P33" s="292">
        <f>'Tariffs 2021'!AU27</f>
        <v>0</v>
      </c>
      <c r="Q33" s="292">
        <f>'Tariffs 2021'!AV27</f>
        <v>0</v>
      </c>
      <c r="R33" s="292">
        <f>'Tariffs 2021'!AW27</f>
        <v>0</v>
      </c>
      <c r="S33" s="295" t="str">
        <f t="shared" si="23"/>
        <v>No discount</v>
      </c>
      <c r="T33" s="295" t="str">
        <f t="shared" si="2"/>
        <v>Inclusive</v>
      </c>
      <c r="U33" s="315">
        <f t="shared" si="3"/>
        <v>914.40000000000009</v>
      </c>
      <c r="V33" s="315">
        <f t="shared" si="4"/>
        <v>914.40000000000009</v>
      </c>
      <c r="W33" s="323">
        <f t="shared" si="24"/>
        <v>1005.8400000000001</v>
      </c>
      <c r="X33" s="323">
        <f t="shared" si="24"/>
        <v>1005.8400000000001</v>
      </c>
      <c r="Y33" s="296">
        <f>'Tariffs 2021'!BF27</f>
        <v>0</v>
      </c>
      <c r="Z33" s="296" t="str">
        <f>'Tariffs 2021'!BG27</f>
        <v>n</v>
      </c>
      <c r="AA33" s="297" t="s">
        <v>400</v>
      </c>
      <c r="AB33" s="399"/>
      <c r="AC33" s="399"/>
      <c r="AD33" s="399"/>
      <c r="AE33" s="399"/>
      <c r="AF33" s="399"/>
      <c r="AG33" s="399"/>
      <c r="AH33" s="399"/>
      <c r="AI33" s="399"/>
      <c r="AJ33" s="399"/>
      <c r="AK33" s="399"/>
      <c r="AL33" s="399"/>
      <c r="AM33" s="399"/>
      <c r="AN33" s="399"/>
    </row>
    <row r="34" spans="1:40" ht="25" customHeight="1" thickTop="1" x14ac:dyDescent="0.15">
      <c r="A34" s="284" t="str">
        <f>'Tariffs 2021'!F28</f>
        <v>AGL</v>
      </c>
      <c r="B34" s="285" t="str">
        <f>'Tariffs 2021'!D28</f>
        <v>AGN Wagga Wagga</v>
      </c>
      <c r="C34" s="285" t="str">
        <f>'Tariffs 2021'!G28</f>
        <v>Super Saver</v>
      </c>
      <c r="D34" s="286">
        <f>60*'Tariffs 2021'!H28/100</f>
        <v>51.272727272727273</v>
      </c>
      <c r="E34" s="286">
        <f>IF('Tariffs 2021'!K28="",$C$5*'Tariffs 2021'!W28/100,IF($C$5&gt;='Tariffs 2021'!L28,('Tariffs 2021'!L28*'Tariffs 2021'!W28/100),($C$5*'Tariffs 2021'!W28/100)))</f>
        <v>83.272727272727266</v>
      </c>
      <c r="F34" s="286">
        <f>IF(AND('Tariffs 2021'!L28&gt;0,'Tariffs 2021'!M28&gt;0),IF($C$5&lt;'Tariffs 2021'!L28,0,IF(($C$5-'Tariffs 2021'!L28)&lt;=('Tariffs 2021'!M28+'Tariffs 2021'!L28),(($C$5-'Tariffs 2021'!L28)*'Tariffs 2021'!X28/100),(('Tariffs 2021'!M28)*'Tariffs 2021'!X28/100))),0)</f>
        <v>0</v>
      </c>
      <c r="G34" s="286">
        <f>IF(AND('Tariffs 2021'!M28&gt;0,'Tariffs 2021'!N28&gt;0),IF($C$5&lt;('Tariffs 2021'!L28+'Tariffs 2021'!M28),0,IF(($C$5-'Tariffs 2021'!L28+'Tariffs 2021'!M28)&lt;=('Tariffs 2021'!L28+'Tariffs 2021'!M28+'Tariffs 2021'!N28),(($C$5-('Tariffs 2021'!L28+'Tariffs 2021'!M28))*'Tariffs 2021'!Y28/100),('Tariffs 2021'!N28*'Tariffs 2021'!Y28/100))),0)</f>
        <v>0</v>
      </c>
      <c r="H34" s="286">
        <f>IF(AND('Tariffs 2021'!N28&gt;0,'Tariffs 2021'!O28&gt;0),IF($C$5&lt;('Tariffs 2021'!L28+'Tariffs 2021'!M28+'Tariffs 2021'!N28),0,IF(($C$5-'Tariffs 2021'!L28+'Tariffs 2021'!M28+'Tariffs 2021'!N28)&lt;=('Tariffs 2021'!L28+'Tariffs 2021'!M28+'Tariffs 2021'!N28+'Tariffs 2021'!O28),(($C$5-('Tariffs 2021'!L28+'Tariffs 2021'!M28+'Tariffs 2021'!N28))*'Tariffs 2021'!Z28/100),('Tariffs 2021'!O28*'Tariffs 2021'!Z28/100))),0)</f>
        <v>0</v>
      </c>
      <c r="I34" s="286">
        <f>IF(AND('Tariffs 2021'!O28&gt;0,'Tariffs 2021'!P28&gt;0),IF($C$5&lt;('Tariffs 2021'!L28+'Tariffs 2021'!M28+'Tariffs 2021'!N28+'Tariffs 2021'!O28),0,IF(($C$5-'Tariffs 2021'!L28+'Tariffs 2021'!M28+'Tariffs 2021'!N28+'Tariffs 2021'!O28)&lt;=('Tariffs 2021'!L28+'Tariffs 2021'!M28+'Tariffs 2021'!N28+'Tariffs 2021'!O28+'Tariffs 2021'!P28),(($C$5-('Tariffs 2021'!L28+'Tariffs 2021'!M28+'Tariffs 2021'!N28+'Tariffs 2021'!O28))*'Tariffs 2021'!AA28/100),('Tariffs 2021'!P28*'Tariffs 2021'!AA28/100))),0)</f>
        <v>0</v>
      </c>
      <c r="J34" s="286">
        <f>IF(AND('Tariffs 2021'!P28&gt;0,'Tariffs 2021'!O28&gt;0),IF(($C$5&lt;SUM('Tariffs 2021'!L28:P28)),(0),($C$5-SUM('Tariffs 2021'!L28:P28))*'Tariffs 2021'!AB28/100),IF(AND('Tariffs 2021'!O28&gt;0,'Tariffs 2021'!P28=""),IF(($C$5&lt; SUM('Tariffs 2021'!L28:O28)),(0),($C$5-SUM('Tariffs 2021'!L28:O28))*'Tariffs 2021'!AA28/100),IF(AND('Tariffs 2021'!N28&gt;0,'Tariffs 2021'!O28=""),IF(($C$5&lt; SUM('Tariffs 2021'!L28:N28)),(0),($C$5-SUM('Tariffs 2021'!L28:N28))*'Tariffs 2021'!Z28/100),IF(AND('Tariffs 2021'!M28&gt;0,'Tariffs 2021'!N28=""),IF(($C$5&lt;'Tariffs 2021'!M28+'Tariffs 2021'!L28),(0),(($C$5-('Tariffs 2021'!M28+'Tariffs 2021'!L28))*'Tariffs 2021'!Y28/100)),IF(AND('Tariffs 2021'!L28&gt;0,'Tariffs 2021'!M28=""&gt;0),IF(($C$5&lt;'Tariffs 2021'!L28),(0),($C$5-'Tariffs 2021'!L28)*'Tariffs 2021'!X28/100),0)))))</f>
        <v>0</v>
      </c>
      <c r="K34" s="286">
        <f t="shared" si="0"/>
        <v>134.54545454545453</v>
      </c>
      <c r="L34" s="286">
        <f t="shared" si="6"/>
        <v>499.63636363636363</v>
      </c>
      <c r="M34" s="309">
        <f t="shared" si="7"/>
        <v>807.27272727272725</v>
      </c>
      <c r="N34" s="287">
        <f t="shared" si="8"/>
        <v>888</v>
      </c>
      <c r="O34" s="285">
        <f>'Tariffs 2021'!AT28</f>
        <v>0</v>
      </c>
      <c r="P34" s="285">
        <f>'Tariffs 2021'!AU28</f>
        <v>0</v>
      </c>
      <c r="Q34" s="285">
        <f>'Tariffs 2021'!AV28</f>
        <v>0</v>
      </c>
      <c r="R34" s="285">
        <f>'Tariffs 2021'!AW28</f>
        <v>0</v>
      </c>
      <c r="S34" s="288" t="str">
        <f t="shared" si="23"/>
        <v>No discount</v>
      </c>
      <c r="T34" s="288" t="str">
        <f t="shared" si="2"/>
        <v>Exclusive</v>
      </c>
      <c r="U34" s="314">
        <f t="shared" si="3"/>
        <v>807.27272727272725</v>
      </c>
      <c r="V34" s="314">
        <f t="shared" si="4"/>
        <v>807.27272727272725</v>
      </c>
      <c r="W34" s="322">
        <f t="shared" si="24"/>
        <v>888</v>
      </c>
      <c r="X34" s="322">
        <f t="shared" si="24"/>
        <v>888</v>
      </c>
      <c r="Y34" s="289">
        <f>'Tariffs 2021'!BF28</f>
        <v>0</v>
      </c>
      <c r="Z34" s="305" t="str">
        <f>'Tariffs 2021'!BG28</f>
        <v>n</v>
      </c>
      <c r="AA34" s="290" t="s">
        <v>288</v>
      </c>
      <c r="AB34" s="399"/>
      <c r="AC34" s="399"/>
      <c r="AD34" s="399"/>
      <c r="AE34" s="399"/>
      <c r="AF34" s="399"/>
      <c r="AG34" s="399"/>
      <c r="AH34" s="399"/>
      <c r="AI34" s="399"/>
      <c r="AJ34" s="399"/>
      <c r="AK34" s="399"/>
      <c r="AL34" s="399"/>
      <c r="AM34" s="399"/>
      <c r="AN34" s="399"/>
    </row>
    <row r="35" spans="1:40" ht="25" customHeight="1" thickBot="1" x14ac:dyDescent="0.2">
      <c r="A35" s="291" t="str">
        <f>'Tariffs 2021'!F29</f>
        <v>Origin Energy</v>
      </c>
      <c r="B35" s="292" t="str">
        <f>'Tariffs 2021'!D29</f>
        <v>AGN Wagga Wagga</v>
      </c>
      <c r="C35" s="292" t="str">
        <f>'Tariffs 2021'!G29</f>
        <v>Go</v>
      </c>
      <c r="D35" s="293">
        <f>60*'Tariffs 2021'!H29/100</f>
        <v>46.941818181818178</v>
      </c>
      <c r="E35" s="293">
        <f>IF('Tariffs 2021'!K29="",$C$5*'Tariffs 2021'!W29/100,IF($C$5&gt;='Tariffs 2021'!L29,('Tariffs 2021'!L29*'Tariffs 2021'!W29/100),($C$5*'Tariffs 2021'!W29/100)))</f>
        <v>93.454545454545439</v>
      </c>
      <c r="F35" s="293">
        <f>IF(AND('Tariffs 2021'!L29&gt;0,'Tariffs 2021'!M29&gt;0),IF($C$5&lt;'Tariffs 2021'!L29,0,IF(($C$5-'Tariffs 2021'!L29)&lt;=('Tariffs 2021'!M29+'Tariffs 2021'!L29),(($C$5-'Tariffs 2021'!L29)*'Tariffs 2021'!X29/100),(('Tariffs 2021'!M29)*'Tariffs 2021'!X29/100))),0)</f>
        <v>0</v>
      </c>
      <c r="G35" s="293">
        <f>IF(AND('Tariffs 2021'!M29&gt;0,'Tariffs 2021'!N29&gt;0),IF($C$5&lt;('Tariffs 2021'!L29+'Tariffs 2021'!M29),0,IF(($C$5-'Tariffs 2021'!L29+'Tariffs 2021'!M29)&lt;=('Tariffs 2021'!L29+'Tariffs 2021'!M29+'Tariffs 2021'!N29),(($C$5-('Tariffs 2021'!L29+'Tariffs 2021'!M29))*'Tariffs 2021'!Y29/100),('Tariffs 2021'!N29*'Tariffs 2021'!Y29/100))),0)</f>
        <v>0</v>
      </c>
      <c r="H35" s="293">
        <f>IF(AND('Tariffs 2021'!N29&gt;0,'Tariffs 2021'!O29&gt;0),IF($C$5&lt;('Tariffs 2021'!L29+'Tariffs 2021'!M29+'Tariffs 2021'!N29),0,IF(($C$5-'Tariffs 2021'!L29+'Tariffs 2021'!M29+'Tariffs 2021'!N29)&lt;=('Tariffs 2021'!L29+'Tariffs 2021'!M29+'Tariffs 2021'!N29+'Tariffs 2021'!O29),(($C$5-('Tariffs 2021'!L29+'Tariffs 2021'!M29+'Tariffs 2021'!N29))*'Tariffs 2021'!Z29/100),('Tariffs 2021'!O29*'Tariffs 2021'!Z29/100))),0)</f>
        <v>0</v>
      </c>
      <c r="I35" s="293">
        <f>IF(AND('Tariffs 2021'!O29&gt;0,'Tariffs 2021'!P29&gt;0),IF($C$5&lt;('Tariffs 2021'!L29+'Tariffs 2021'!M29+'Tariffs 2021'!N29+'Tariffs 2021'!O29),0,IF(($C$5-'Tariffs 2021'!L29+'Tariffs 2021'!M29+'Tariffs 2021'!N29+'Tariffs 2021'!O29)&lt;=('Tariffs 2021'!L29+'Tariffs 2021'!M29+'Tariffs 2021'!N29+'Tariffs 2021'!O29+'Tariffs 2021'!P29),(($C$5-('Tariffs 2021'!L29+'Tariffs 2021'!M29+'Tariffs 2021'!N29+'Tariffs 2021'!O29))*'Tariffs 2021'!AA29/100),('Tariffs 2021'!P29*'Tariffs 2021'!AA29/100))),0)</f>
        <v>0</v>
      </c>
      <c r="J35" s="293">
        <f>IF(AND('Tariffs 2021'!P29&gt;0,'Tariffs 2021'!O29&gt;0),IF(($C$5&lt;SUM('Tariffs 2021'!L29:P29)),(0),($C$5-SUM('Tariffs 2021'!L29:P29))*'Tariffs 2021'!AB29/100),IF(AND('Tariffs 2021'!O29&gt;0,'Tariffs 2021'!P29=""),IF(($C$5&lt; SUM('Tariffs 2021'!L29:O29)),(0),($C$5-SUM('Tariffs 2021'!L29:O29))*'Tariffs 2021'!AA29/100),IF(AND('Tariffs 2021'!N29&gt;0,'Tariffs 2021'!O29=""),IF(($C$5&lt; SUM('Tariffs 2021'!L29:N29)),(0),($C$5-SUM('Tariffs 2021'!L29:N29))*'Tariffs 2021'!Z29/100),IF(AND('Tariffs 2021'!M29&gt;0,'Tariffs 2021'!N29=""),IF(($C$5&lt;'Tariffs 2021'!M29+'Tariffs 2021'!L29),(0),(($C$5-('Tariffs 2021'!M29+'Tariffs 2021'!L29))*'Tariffs 2021'!Y29/100)),IF(AND('Tariffs 2021'!L29&gt;0,'Tariffs 2021'!M29=""&gt;0),IF(($C$5&lt;'Tariffs 2021'!L29),(0),($C$5-'Tariffs 2021'!L29)*'Tariffs 2021'!X29/100),0)))))</f>
        <v>0</v>
      </c>
      <c r="K35" s="293">
        <f t="shared" ref="K35" si="26">SUM(D35:J35)</f>
        <v>140.39636363636362</v>
      </c>
      <c r="L35" s="293">
        <f t="shared" si="6"/>
        <v>560.72727272727263</v>
      </c>
      <c r="M35" s="310">
        <f t="shared" si="7"/>
        <v>842.3781818181817</v>
      </c>
      <c r="N35" s="294">
        <f t="shared" si="8"/>
        <v>926.61599999999999</v>
      </c>
      <c r="O35" s="292">
        <f>'Tariffs 2021'!AT29</f>
        <v>0</v>
      </c>
      <c r="P35" s="292">
        <f>'Tariffs 2021'!AU29</f>
        <v>0</v>
      </c>
      <c r="Q35" s="292">
        <f>'Tariffs 2021'!AV29</f>
        <v>0</v>
      </c>
      <c r="R35" s="292">
        <f>'Tariffs 2021'!AW29</f>
        <v>0</v>
      </c>
      <c r="S35" s="295" t="str">
        <f t="shared" si="23"/>
        <v>No discount</v>
      </c>
      <c r="T35" s="295" t="str">
        <f t="shared" si="2"/>
        <v>Inclusive</v>
      </c>
      <c r="U35" s="315">
        <f t="shared" si="3"/>
        <v>842.3781818181817</v>
      </c>
      <c r="V35" s="315">
        <f t="shared" si="4"/>
        <v>842.3781818181817</v>
      </c>
      <c r="W35" s="323">
        <f t="shared" si="24"/>
        <v>926.61599999999999</v>
      </c>
      <c r="X35" s="323">
        <f t="shared" si="24"/>
        <v>926.61599999999999</v>
      </c>
      <c r="Y35" s="296">
        <f>'Tariffs 2021'!BF29</f>
        <v>0</v>
      </c>
      <c r="Z35" s="296" t="str">
        <f>'Tariffs 2021'!BG29</f>
        <v>n</v>
      </c>
      <c r="AA35" s="297" t="s">
        <v>288</v>
      </c>
      <c r="AB35" s="399"/>
      <c r="AC35" s="399"/>
      <c r="AD35" s="399"/>
      <c r="AE35" s="399"/>
      <c r="AF35" s="399"/>
      <c r="AG35" s="399"/>
      <c r="AH35" s="399"/>
      <c r="AI35" s="399"/>
      <c r="AJ35" s="399"/>
      <c r="AK35" s="399"/>
      <c r="AL35" s="399"/>
      <c r="AM35" s="399"/>
      <c r="AN35" s="399"/>
    </row>
    <row r="36" spans="1:40" ht="25" customHeight="1" thickTop="1" thickBot="1" x14ac:dyDescent="0.2">
      <c r="A36" s="261" t="str">
        <f>'Tariffs 2021'!F30</f>
        <v>Origin Energy</v>
      </c>
      <c r="B36" s="262" t="str">
        <f>'Tariffs 2021'!D30</f>
        <v>Central Ranges Pipeline Tamworth</v>
      </c>
      <c r="C36" s="262" t="str">
        <f>'Tariffs 2021'!G30</f>
        <v>Go</v>
      </c>
      <c r="D36" s="263">
        <f>60*'Tariffs 2021'!H30/100</f>
        <v>34.36363636363636</v>
      </c>
      <c r="E36" s="263">
        <f>IF('Tariffs 2021'!K30="",$C$5*'Tariffs 2021'!W30/100,IF($C$5&gt;='Tariffs 2021'!L30,('Tariffs 2021'!L30*'Tariffs 2021'!W30/100),($C$5*'Tariffs 2021'!W30/100)))</f>
        <v>152.72727272727272</v>
      </c>
      <c r="F36" s="263">
        <f>IF(AND('Tariffs 2021'!L30&gt;0,'Tariffs 2021'!M30&gt;0),IF($C$5&lt;'Tariffs 2021'!L30,0,IF(($C$5-'Tariffs 2021'!L30)&lt;=('Tariffs 2021'!M30+'Tariffs 2021'!L30),(($C$5-'Tariffs 2021'!L30)*'Tariffs 2021'!X30/100),(('Tariffs 2021'!M30)*'Tariffs 2021'!X30/100))),0)</f>
        <v>0</v>
      </c>
      <c r="G36" s="263">
        <f>IF(AND('Tariffs 2021'!M30&gt;0,'Tariffs 2021'!N30&gt;0),IF($C$5&lt;('Tariffs 2021'!L30+'Tariffs 2021'!M30),0,IF(($C$5-'Tariffs 2021'!L30+'Tariffs 2021'!M30)&lt;=('Tariffs 2021'!L30+'Tariffs 2021'!M30+'Tariffs 2021'!N30),(($C$5-('Tariffs 2021'!L30+'Tariffs 2021'!M30))*'Tariffs 2021'!Y30/100),('Tariffs 2021'!N30*'Tariffs 2021'!Y30/100))),0)</f>
        <v>0</v>
      </c>
      <c r="H36" s="263">
        <f>IF(AND('Tariffs 2021'!N30&gt;0,'Tariffs 2021'!O30&gt;0),IF($C$5&lt;('Tariffs 2021'!L30+'Tariffs 2021'!M30+'Tariffs 2021'!N30),0,IF(($C$5-'Tariffs 2021'!L30+'Tariffs 2021'!M30+'Tariffs 2021'!N30)&lt;=('Tariffs 2021'!L30+'Tariffs 2021'!M30+'Tariffs 2021'!N30+'Tariffs 2021'!O30),(($C$5-('Tariffs 2021'!L30+'Tariffs 2021'!M30+'Tariffs 2021'!N30))*'Tariffs 2021'!Z30/100),('Tariffs 2021'!O30*'Tariffs 2021'!Z30/100))),0)</f>
        <v>0</v>
      </c>
      <c r="I36" s="263">
        <f>IF(AND('Tariffs 2021'!O30&gt;0,'Tariffs 2021'!P30&gt;0),IF($C$5&lt;('Tariffs 2021'!L30+'Tariffs 2021'!M30+'Tariffs 2021'!N30+'Tariffs 2021'!O30),0,IF(($C$5-'Tariffs 2021'!L30+'Tariffs 2021'!M30+'Tariffs 2021'!N30+'Tariffs 2021'!O30)&lt;=('Tariffs 2021'!L30+'Tariffs 2021'!M30+'Tariffs 2021'!N30+'Tariffs 2021'!O30+'Tariffs 2021'!P30),(($C$5-('Tariffs 2021'!L30+'Tariffs 2021'!M30+'Tariffs 2021'!N30+'Tariffs 2021'!O30))*'Tariffs 2021'!AA30/100),('Tariffs 2021'!P30*'Tariffs 2021'!AA30/100))),0)</f>
        <v>0</v>
      </c>
      <c r="J36" s="263">
        <f>IF(AND('Tariffs 2021'!P30&gt;0,'Tariffs 2021'!O30&gt;0),IF(($C$5&lt;SUM('Tariffs 2021'!L30:P30)),(0),($C$5-SUM('Tariffs 2021'!L30:P30))*'Tariffs 2021'!AB30/100),IF(AND('Tariffs 2021'!O30&gt;0,'Tariffs 2021'!P30=""),IF(($C$5&lt; SUM('Tariffs 2021'!L30:O30)),(0),($C$5-SUM('Tariffs 2021'!L30:O30))*'Tariffs 2021'!AA30/100),IF(AND('Tariffs 2021'!N30&gt;0,'Tariffs 2021'!O30=""),IF(($C$5&lt; SUM('Tariffs 2021'!L30:N30)),(0),($C$5-SUM('Tariffs 2021'!L30:N30))*'Tariffs 2021'!Z30/100),IF(AND('Tariffs 2021'!M30&gt;0,'Tariffs 2021'!N30=""),IF(($C$5&lt;'Tariffs 2021'!M30+'Tariffs 2021'!L30),(0),(($C$5-('Tariffs 2021'!M30+'Tariffs 2021'!L30))*'Tariffs 2021'!Y30/100)),IF(AND('Tariffs 2021'!L30&gt;0,'Tariffs 2021'!M30=""&gt;0),IF(($C$5&lt;'Tariffs 2021'!L30),(0),($C$5-'Tariffs 2021'!L30)*'Tariffs 2021'!X30/100),0)))))</f>
        <v>0</v>
      </c>
      <c r="K36" s="263">
        <f t="shared" si="0"/>
        <v>187.09090909090907</v>
      </c>
      <c r="L36" s="263">
        <f t="shared" si="6"/>
        <v>916.36363636363637</v>
      </c>
      <c r="M36" s="312">
        <f t="shared" si="7"/>
        <v>1122.5454545454545</v>
      </c>
      <c r="N36" s="264">
        <f t="shared" si="8"/>
        <v>1234.8</v>
      </c>
      <c r="O36" s="262">
        <f>'Tariffs 2021'!AT30</f>
        <v>0</v>
      </c>
      <c r="P36" s="262">
        <f>'Tariffs 2021'!AU30</f>
        <v>0</v>
      </c>
      <c r="Q36" s="262">
        <f>'Tariffs 2021'!AV30</f>
        <v>0</v>
      </c>
      <c r="R36" s="262">
        <f>'Tariffs 2021'!AW30</f>
        <v>0</v>
      </c>
      <c r="S36" s="265" t="str">
        <f t="shared" si="23"/>
        <v>No discount</v>
      </c>
      <c r="T36" s="265" t="str">
        <f t="shared" si="2"/>
        <v>Inclusive</v>
      </c>
      <c r="U36" s="317">
        <f t="shared" si="3"/>
        <v>1122.5454545454545</v>
      </c>
      <c r="V36" s="318">
        <f t="shared" si="4"/>
        <v>1122.5454545454545</v>
      </c>
      <c r="W36" s="325">
        <f t="shared" si="24"/>
        <v>1234.8</v>
      </c>
      <c r="X36" s="325">
        <f t="shared" si="24"/>
        <v>1234.8</v>
      </c>
      <c r="Y36" s="266">
        <f>'Tariffs 2021'!BF30</f>
        <v>0</v>
      </c>
      <c r="Z36" s="269" t="str">
        <f>'Tariffs 2021'!BG30</f>
        <v>n</v>
      </c>
      <c r="AA36" s="267" t="s">
        <v>288</v>
      </c>
      <c r="AB36" s="399"/>
      <c r="AC36" s="399"/>
      <c r="AD36" s="399"/>
      <c r="AE36" s="399"/>
      <c r="AF36" s="399"/>
      <c r="AG36" s="399"/>
      <c r="AH36" s="399"/>
      <c r="AI36" s="399"/>
      <c r="AJ36" s="399"/>
      <c r="AK36" s="399"/>
      <c r="AL36" s="399"/>
      <c r="AM36" s="399"/>
      <c r="AN36" s="399"/>
    </row>
    <row r="37" spans="1:40" customFormat="1" x14ac:dyDescent="0.15">
      <c r="A37" s="399"/>
      <c r="B37" s="399"/>
      <c r="C37" s="399"/>
      <c r="D37" s="399"/>
      <c r="E37" s="399"/>
      <c r="F37" s="399"/>
      <c r="G37" s="399"/>
      <c r="H37" s="399"/>
      <c r="I37" s="399"/>
      <c r="J37" s="399"/>
      <c r="K37" s="399"/>
      <c r="L37" s="399"/>
      <c r="M37" s="399"/>
      <c r="N37" s="399"/>
      <c r="O37" s="399"/>
      <c r="P37" s="399"/>
      <c r="Q37" s="399"/>
      <c r="R37" s="399"/>
      <c r="S37" s="399"/>
      <c r="T37" s="399"/>
      <c r="U37" s="399"/>
      <c r="V37" s="399"/>
      <c r="W37" s="399"/>
      <c r="X37" s="399"/>
      <c r="Y37" s="399"/>
      <c r="Z37" s="399"/>
      <c r="AA37" s="399"/>
      <c r="AB37" s="399"/>
      <c r="AC37" s="399"/>
      <c r="AD37" s="399"/>
      <c r="AE37" s="399"/>
      <c r="AF37" s="399"/>
      <c r="AG37" s="399"/>
      <c r="AH37" s="399"/>
      <c r="AI37" s="399"/>
      <c r="AJ37" s="399"/>
      <c r="AK37" s="399"/>
      <c r="AL37" s="399"/>
      <c r="AM37" s="399"/>
      <c r="AN37" s="399"/>
    </row>
    <row r="38" spans="1:40" customFormat="1" x14ac:dyDescent="0.15">
      <c r="A38" s="400"/>
      <c r="B38" s="399"/>
      <c r="C38" s="399"/>
      <c r="D38" s="399"/>
      <c r="E38" s="399"/>
      <c r="F38" s="399"/>
      <c r="G38" s="399"/>
      <c r="H38" s="399"/>
      <c r="I38" s="399"/>
      <c r="J38" s="399"/>
      <c r="K38" s="399"/>
      <c r="L38" s="399"/>
      <c r="M38" s="399"/>
      <c r="N38" s="399"/>
      <c r="O38" s="399"/>
      <c r="P38" s="399"/>
      <c r="Q38" s="399"/>
      <c r="R38" s="399"/>
      <c r="S38" s="399"/>
      <c r="T38" s="399"/>
      <c r="U38" s="399"/>
      <c r="V38" s="399"/>
      <c r="W38" s="399"/>
      <c r="X38" s="399"/>
      <c r="Y38" s="399"/>
      <c r="Z38" s="399"/>
      <c r="AA38" s="399"/>
      <c r="AB38" s="399"/>
      <c r="AC38" s="399"/>
      <c r="AD38" s="399"/>
      <c r="AE38" s="399"/>
      <c r="AF38" s="399"/>
      <c r="AG38" s="399"/>
      <c r="AH38" s="399"/>
      <c r="AI38" s="399"/>
      <c r="AJ38" s="399"/>
      <c r="AK38" s="399"/>
      <c r="AL38" s="399"/>
      <c r="AM38" s="399"/>
      <c r="AN38" s="399"/>
    </row>
    <row r="39" spans="1:40" customFormat="1" x14ac:dyDescent="0.15">
      <c r="A39" s="399"/>
      <c r="B39" s="399"/>
      <c r="C39" s="399"/>
      <c r="D39" s="399"/>
      <c r="E39" s="399"/>
      <c r="F39" s="399"/>
      <c r="G39" s="399"/>
      <c r="H39" s="399"/>
      <c r="I39" s="399"/>
      <c r="J39" s="399"/>
      <c r="K39" s="399"/>
      <c r="L39" s="399"/>
      <c r="M39" s="399"/>
      <c r="N39" s="399"/>
      <c r="O39" s="399"/>
      <c r="P39" s="399"/>
      <c r="Q39" s="399"/>
      <c r="R39" s="399"/>
      <c r="S39" s="399"/>
      <c r="T39" s="399"/>
      <c r="U39" s="399"/>
      <c r="V39" s="399"/>
      <c r="W39" s="399"/>
      <c r="X39" s="399"/>
      <c r="Y39" s="399"/>
      <c r="Z39" s="399"/>
      <c r="AA39" s="399"/>
      <c r="AB39" s="399"/>
      <c r="AC39" s="399"/>
      <c r="AD39" s="399"/>
      <c r="AE39" s="399"/>
      <c r="AF39" s="399"/>
      <c r="AG39" s="399"/>
      <c r="AH39" s="399"/>
      <c r="AI39" s="399"/>
      <c r="AJ39" s="399"/>
      <c r="AK39" s="399"/>
      <c r="AL39" s="399"/>
      <c r="AM39" s="399"/>
      <c r="AN39" s="399"/>
    </row>
    <row r="40" spans="1:40" customFormat="1" x14ac:dyDescent="0.15">
      <c r="A40" s="399"/>
      <c r="B40" s="399"/>
      <c r="C40" s="399"/>
      <c r="D40" s="399"/>
      <c r="E40" s="399"/>
      <c r="F40" s="399"/>
      <c r="G40" s="399"/>
      <c r="H40" s="399"/>
      <c r="I40" s="399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399"/>
      <c r="X40" s="399"/>
      <c r="Y40" s="399"/>
      <c r="Z40" s="399"/>
      <c r="AA40" s="399"/>
      <c r="AB40" s="399"/>
      <c r="AC40" s="399"/>
      <c r="AD40" s="399"/>
      <c r="AE40" s="399"/>
      <c r="AF40" s="399"/>
      <c r="AG40" s="399"/>
      <c r="AH40" s="399"/>
      <c r="AI40" s="399"/>
      <c r="AJ40" s="399"/>
      <c r="AK40" s="399"/>
      <c r="AL40" s="399"/>
      <c r="AM40" s="399"/>
      <c r="AN40" s="399"/>
    </row>
    <row r="41" spans="1:40" customFormat="1" x14ac:dyDescent="0.15">
      <c r="A41" s="399"/>
      <c r="B41" s="399"/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399"/>
      <c r="N41" s="399"/>
      <c r="O41" s="399"/>
      <c r="P41" s="399"/>
      <c r="Q41" s="399"/>
      <c r="R41" s="399"/>
      <c r="S41" s="399"/>
      <c r="T41" s="399"/>
      <c r="U41" s="399"/>
      <c r="V41" s="399"/>
      <c r="W41" s="399"/>
      <c r="X41" s="399"/>
      <c r="Y41" s="399"/>
      <c r="Z41" s="399"/>
      <c r="AA41" s="399"/>
      <c r="AB41" s="399"/>
      <c r="AC41" s="399"/>
      <c r="AD41" s="399"/>
      <c r="AE41" s="399"/>
      <c r="AF41" s="399"/>
      <c r="AG41" s="399"/>
      <c r="AH41" s="399"/>
      <c r="AI41" s="399"/>
      <c r="AJ41" s="399"/>
      <c r="AK41" s="399"/>
      <c r="AL41" s="399"/>
      <c r="AM41" s="399"/>
      <c r="AN41" s="399"/>
    </row>
    <row r="42" spans="1:40" customFormat="1" x14ac:dyDescent="0.15">
      <c r="A42" s="399"/>
      <c r="B42" s="399"/>
      <c r="C42" s="399"/>
      <c r="D42" s="399"/>
      <c r="E42" s="399"/>
      <c r="F42" s="399"/>
      <c r="G42" s="399"/>
      <c r="H42" s="399"/>
      <c r="I42" s="399"/>
      <c r="J42" s="399"/>
      <c r="K42" s="399"/>
      <c r="L42" s="399"/>
      <c r="M42" s="399"/>
      <c r="N42" s="399"/>
      <c r="O42" s="399"/>
      <c r="P42" s="399"/>
      <c r="Q42" s="399"/>
      <c r="R42" s="399"/>
      <c r="S42" s="399"/>
      <c r="T42" s="399"/>
      <c r="U42" s="399"/>
      <c r="V42" s="399"/>
      <c r="W42" s="399"/>
      <c r="X42" s="399"/>
      <c r="Y42" s="399"/>
      <c r="Z42" s="399"/>
      <c r="AA42" s="399"/>
      <c r="AB42" s="399"/>
      <c r="AC42" s="399"/>
      <c r="AD42" s="399"/>
      <c r="AE42" s="399"/>
      <c r="AF42" s="399"/>
      <c r="AG42" s="399"/>
      <c r="AH42" s="399"/>
      <c r="AI42" s="399"/>
      <c r="AJ42" s="399"/>
      <c r="AK42" s="399"/>
      <c r="AL42" s="399"/>
      <c r="AM42" s="399"/>
      <c r="AN42" s="399"/>
    </row>
    <row r="43" spans="1:40" customFormat="1" x14ac:dyDescent="0.15">
      <c r="A43" s="399"/>
      <c r="B43" s="399"/>
      <c r="C43" s="399"/>
      <c r="D43" s="399"/>
      <c r="E43" s="399"/>
      <c r="F43" s="399"/>
      <c r="G43" s="399"/>
      <c r="H43" s="399"/>
      <c r="I43" s="399"/>
      <c r="J43" s="399"/>
      <c r="K43" s="399"/>
      <c r="L43" s="399"/>
      <c r="M43" s="399"/>
      <c r="N43" s="399"/>
      <c r="O43" s="399"/>
      <c r="P43" s="399"/>
      <c r="Q43" s="399"/>
      <c r="R43" s="399"/>
      <c r="S43" s="399"/>
      <c r="T43" s="399"/>
      <c r="U43" s="399"/>
      <c r="V43" s="399"/>
      <c r="W43" s="399"/>
      <c r="X43" s="399"/>
      <c r="Y43" s="399"/>
      <c r="Z43" s="399"/>
      <c r="AA43" s="399"/>
      <c r="AB43" s="399"/>
      <c r="AC43" s="399"/>
      <c r="AD43" s="399"/>
      <c r="AE43" s="399"/>
      <c r="AF43" s="399"/>
      <c r="AG43" s="399"/>
      <c r="AH43" s="399"/>
      <c r="AI43" s="399"/>
      <c r="AJ43" s="399"/>
      <c r="AK43" s="399"/>
      <c r="AL43" s="399"/>
      <c r="AM43" s="399"/>
      <c r="AN43" s="399"/>
    </row>
    <row r="44" spans="1:40" customFormat="1" x14ac:dyDescent="0.15">
      <c r="A44" s="399"/>
      <c r="B44" s="399"/>
      <c r="C44" s="399"/>
      <c r="D44" s="399"/>
      <c r="E44" s="399"/>
      <c r="F44" s="399"/>
      <c r="G44" s="399"/>
      <c r="H44" s="399"/>
      <c r="I44" s="399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  <c r="Z44" s="399"/>
      <c r="AA44" s="399"/>
      <c r="AB44" s="399"/>
      <c r="AC44" s="399"/>
      <c r="AD44" s="399"/>
      <c r="AE44" s="399"/>
      <c r="AF44" s="399"/>
      <c r="AG44" s="399"/>
      <c r="AH44" s="399"/>
      <c r="AI44" s="399"/>
      <c r="AJ44" s="399"/>
      <c r="AK44" s="399"/>
      <c r="AL44" s="399"/>
      <c r="AM44" s="399"/>
      <c r="AN44" s="399"/>
    </row>
    <row r="45" spans="1:40" customFormat="1" x14ac:dyDescent="0.15">
      <c r="A45" s="399"/>
      <c r="B45" s="399"/>
      <c r="C45" s="399"/>
      <c r="D45" s="399"/>
      <c r="E45" s="399"/>
      <c r="F45" s="399"/>
      <c r="G45" s="399"/>
      <c r="H45" s="399"/>
      <c r="I45" s="399"/>
      <c r="J45" s="399"/>
      <c r="K45" s="399"/>
      <c r="L45" s="399"/>
      <c r="M45" s="399"/>
      <c r="N45" s="399"/>
      <c r="O45" s="399"/>
      <c r="P45" s="399"/>
      <c r="Q45" s="399"/>
      <c r="R45" s="399"/>
      <c r="S45" s="399"/>
      <c r="T45" s="399"/>
      <c r="U45" s="399"/>
      <c r="V45" s="399"/>
      <c r="W45" s="399"/>
      <c r="X45" s="399"/>
      <c r="Y45" s="399"/>
      <c r="Z45" s="399"/>
      <c r="AA45" s="399"/>
      <c r="AB45" s="399"/>
      <c r="AC45" s="399"/>
      <c r="AD45" s="399"/>
      <c r="AE45" s="399"/>
      <c r="AF45" s="399"/>
      <c r="AG45" s="399"/>
      <c r="AH45" s="399"/>
      <c r="AI45" s="399"/>
      <c r="AJ45" s="399"/>
      <c r="AK45" s="399"/>
      <c r="AL45" s="399"/>
      <c r="AM45" s="399"/>
      <c r="AN45" s="399"/>
    </row>
    <row r="46" spans="1:40" customFormat="1" x14ac:dyDescent="0.15">
      <c r="A46" s="399"/>
      <c r="B46" s="399"/>
      <c r="C46" s="399"/>
      <c r="D46" s="399"/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399"/>
      <c r="AD46" s="399"/>
      <c r="AE46" s="399"/>
      <c r="AF46" s="399"/>
      <c r="AG46" s="399"/>
      <c r="AH46" s="399"/>
      <c r="AI46" s="399"/>
      <c r="AJ46" s="399"/>
      <c r="AK46" s="399"/>
      <c r="AL46" s="399"/>
      <c r="AM46" s="399"/>
      <c r="AN46" s="399"/>
    </row>
    <row r="47" spans="1:40" customFormat="1" x14ac:dyDescent="0.15">
      <c r="A47" s="399"/>
      <c r="B47" s="399"/>
      <c r="C47" s="399"/>
      <c r="D47" s="399"/>
      <c r="E47" s="399"/>
      <c r="F47" s="399"/>
      <c r="G47" s="399"/>
      <c r="H47" s="399"/>
      <c r="I47" s="399"/>
      <c r="J47" s="399"/>
      <c r="K47" s="399"/>
      <c r="L47" s="399"/>
      <c r="M47" s="399"/>
      <c r="N47" s="399"/>
      <c r="O47" s="399"/>
      <c r="P47" s="399"/>
      <c r="Q47" s="399"/>
      <c r="R47" s="399"/>
      <c r="S47" s="399"/>
      <c r="T47" s="399"/>
      <c r="U47" s="399"/>
      <c r="V47" s="399"/>
      <c r="W47" s="399"/>
      <c r="X47" s="399"/>
      <c r="Y47" s="399"/>
      <c r="Z47" s="399"/>
      <c r="AA47" s="399"/>
      <c r="AB47" s="399"/>
      <c r="AC47" s="399"/>
      <c r="AD47" s="399"/>
      <c r="AE47" s="399"/>
      <c r="AF47" s="399"/>
      <c r="AG47" s="399"/>
      <c r="AH47" s="399"/>
      <c r="AI47" s="399"/>
      <c r="AJ47" s="399"/>
      <c r="AK47" s="399"/>
      <c r="AL47" s="399"/>
      <c r="AM47" s="399"/>
      <c r="AN47" s="399"/>
    </row>
    <row r="48" spans="1:40" customFormat="1" x14ac:dyDescent="0.15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</row>
    <row r="49" spans="1:40" customFormat="1" x14ac:dyDescent="0.15">
      <c r="A49" s="399"/>
      <c r="B49" s="399"/>
      <c r="C49" s="399"/>
      <c r="D49" s="399"/>
      <c r="E49" s="399"/>
      <c r="F49" s="399"/>
      <c r="G49" s="399"/>
      <c r="H49" s="399"/>
      <c r="I49" s="399"/>
      <c r="J49" s="399"/>
      <c r="K49" s="399"/>
      <c r="L49" s="399"/>
      <c r="M49" s="399"/>
      <c r="N49" s="399"/>
      <c r="O49" s="399"/>
      <c r="P49" s="399"/>
      <c r="Q49" s="399"/>
      <c r="R49" s="399"/>
      <c r="S49" s="399"/>
      <c r="T49" s="399"/>
      <c r="U49" s="399"/>
      <c r="V49" s="399"/>
      <c r="W49" s="399"/>
      <c r="X49" s="399"/>
      <c r="Y49" s="399"/>
      <c r="Z49" s="399"/>
      <c r="AA49" s="399"/>
      <c r="AB49" s="399"/>
      <c r="AC49" s="399"/>
      <c r="AD49" s="399"/>
      <c r="AE49" s="399"/>
      <c r="AF49" s="399"/>
      <c r="AG49" s="399"/>
      <c r="AH49" s="399"/>
      <c r="AI49" s="399"/>
      <c r="AJ49" s="399"/>
      <c r="AK49" s="399"/>
      <c r="AL49" s="399"/>
      <c r="AM49" s="399"/>
      <c r="AN49" s="399"/>
    </row>
    <row r="50" spans="1:40" customFormat="1" x14ac:dyDescent="0.15">
      <c r="A50" s="399"/>
      <c r="B50" s="399"/>
      <c r="C50" s="399"/>
      <c r="D50" s="399"/>
      <c r="E50" s="399"/>
      <c r="F50" s="399"/>
      <c r="G50" s="399"/>
      <c r="H50" s="399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  <c r="W50" s="399"/>
      <c r="X50" s="399"/>
      <c r="Y50" s="399"/>
      <c r="Z50" s="399"/>
      <c r="AA50" s="399"/>
      <c r="AB50" s="399"/>
      <c r="AC50" s="399"/>
      <c r="AD50" s="399"/>
      <c r="AE50" s="399"/>
      <c r="AF50" s="399"/>
      <c r="AG50" s="399"/>
      <c r="AH50" s="399"/>
      <c r="AI50" s="399"/>
      <c r="AJ50" s="399"/>
      <c r="AK50" s="399"/>
      <c r="AL50" s="399"/>
      <c r="AM50" s="399"/>
      <c r="AN50" s="399"/>
    </row>
    <row r="51" spans="1:40" customFormat="1" x14ac:dyDescent="0.15">
      <c r="A51" s="399"/>
      <c r="B51" s="399"/>
      <c r="C51" s="399"/>
      <c r="D51" s="399"/>
      <c r="E51" s="399"/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399"/>
      <c r="X51" s="399"/>
      <c r="Y51" s="399"/>
      <c r="Z51" s="399"/>
      <c r="AA51" s="399"/>
      <c r="AB51" s="399"/>
      <c r="AC51" s="399"/>
      <c r="AD51" s="399"/>
      <c r="AE51" s="399"/>
      <c r="AF51" s="399"/>
      <c r="AG51" s="399"/>
      <c r="AH51" s="399"/>
      <c r="AI51" s="399"/>
      <c r="AJ51" s="399"/>
      <c r="AK51" s="399"/>
      <c r="AL51" s="399"/>
      <c r="AM51" s="399"/>
      <c r="AN51" s="399"/>
    </row>
    <row r="52" spans="1:40" customFormat="1" x14ac:dyDescent="0.15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399"/>
      <c r="AL52" s="399"/>
      <c r="AM52" s="399"/>
      <c r="AN52" s="399"/>
    </row>
    <row r="53" spans="1:40" customFormat="1" x14ac:dyDescent="0.15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  <c r="Z53" s="399"/>
      <c r="AA53" s="399"/>
      <c r="AB53" s="399"/>
      <c r="AC53" s="399"/>
      <c r="AD53" s="399"/>
      <c r="AE53" s="399"/>
      <c r="AF53" s="399"/>
      <c r="AG53" s="399"/>
      <c r="AH53" s="399"/>
      <c r="AI53" s="399"/>
      <c r="AJ53" s="399"/>
      <c r="AK53" s="399"/>
      <c r="AL53" s="399"/>
      <c r="AM53" s="399"/>
      <c r="AN53" s="399"/>
    </row>
    <row r="54" spans="1:40" customFormat="1" x14ac:dyDescent="0.15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  <c r="W54" s="399"/>
      <c r="X54" s="399"/>
      <c r="Y54" s="399"/>
      <c r="Z54" s="399"/>
      <c r="AA54" s="399"/>
      <c r="AB54" s="399"/>
      <c r="AC54" s="399"/>
      <c r="AD54" s="399"/>
      <c r="AE54" s="399"/>
      <c r="AF54" s="399"/>
      <c r="AG54" s="399"/>
      <c r="AH54" s="399"/>
      <c r="AI54" s="399"/>
      <c r="AJ54" s="399"/>
      <c r="AK54" s="399"/>
      <c r="AL54" s="399"/>
      <c r="AM54" s="399"/>
      <c r="AN54" s="399"/>
    </row>
    <row r="55" spans="1:40" customFormat="1" x14ac:dyDescent="0.1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  <c r="Z55" s="399"/>
      <c r="AA55" s="399"/>
      <c r="AB55" s="399"/>
      <c r="AC55" s="399"/>
      <c r="AD55" s="399"/>
      <c r="AE55" s="399"/>
      <c r="AF55" s="399"/>
      <c r="AG55" s="399"/>
      <c r="AH55" s="399"/>
      <c r="AI55" s="399"/>
      <c r="AJ55" s="399"/>
      <c r="AK55" s="399"/>
      <c r="AL55" s="399"/>
      <c r="AM55" s="399"/>
      <c r="AN55" s="399"/>
    </row>
    <row r="56" spans="1:40" customFormat="1" x14ac:dyDescent="0.1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</row>
    <row r="57" spans="1:40" customFormat="1" x14ac:dyDescent="0.1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M57" s="399"/>
      <c r="AN57" s="399"/>
    </row>
    <row r="58" spans="1:40" customFormat="1" x14ac:dyDescent="0.1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399"/>
      <c r="AG58" s="399"/>
      <c r="AH58" s="399"/>
      <c r="AI58" s="399"/>
      <c r="AJ58" s="399"/>
      <c r="AK58" s="399"/>
      <c r="AL58" s="399"/>
      <c r="AM58" s="399"/>
      <c r="AN58" s="399"/>
    </row>
    <row r="59" spans="1:40" customFormat="1" x14ac:dyDescent="0.1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  <c r="W59" s="399"/>
      <c r="X59" s="399"/>
      <c r="Y59" s="399"/>
      <c r="Z59" s="399"/>
      <c r="AA59" s="399"/>
      <c r="AB59" s="399"/>
      <c r="AC59" s="399"/>
      <c r="AD59" s="399"/>
      <c r="AE59" s="399"/>
      <c r="AF59" s="399"/>
      <c r="AG59" s="399"/>
      <c r="AH59" s="399"/>
      <c r="AI59" s="399"/>
      <c r="AJ59" s="399"/>
      <c r="AK59" s="399"/>
      <c r="AL59" s="399"/>
      <c r="AM59" s="399"/>
      <c r="AN59" s="399"/>
    </row>
    <row r="60" spans="1:40" customFormat="1" x14ac:dyDescent="0.1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</row>
    <row r="61" spans="1:40" customFormat="1" x14ac:dyDescent="0.1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99"/>
      <c r="AJ61" s="399"/>
      <c r="AK61" s="399"/>
      <c r="AL61" s="399"/>
      <c r="AM61" s="399"/>
      <c r="AN61" s="399"/>
    </row>
    <row r="62" spans="1:40" customFormat="1" x14ac:dyDescent="0.1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99"/>
      <c r="AJ62" s="399"/>
      <c r="AK62" s="399"/>
      <c r="AL62" s="399"/>
      <c r="AM62" s="399"/>
      <c r="AN62" s="399"/>
    </row>
    <row r="63" spans="1:40" customFormat="1" x14ac:dyDescent="0.1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399"/>
      <c r="X63" s="399"/>
      <c r="Y63" s="399"/>
      <c r="Z63" s="399"/>
      <c r="AA63" s="399"/>
      <c r="AB63" s="399"/>
      <c r="AC63" s="399"/>
      <c r="AD63" s="399"/>
      <c r="AE63" s="399"/>
      <c r="AF63" s="399"/>
      <c r="AG63" s="399"/>
      <c r="AH63" s="399"/>
      <c r="AI63" s="399"/>
      <c r="AJ63" s="399"/>
      <c r="AK63" s="399"/>
      <c r="AL63" s="399"/>
      <c r="AM63" s="399"/>
      <c r="AN63" s="399"/>
    </row>
    <row r="64" spans="1:40" customFormat="1" x14ac:dyDescent="0.1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  <c r="AA64" s="399"/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M64" s="399"/>
      <c r="AN64" s="399"/>
    </row>
    <row r="65" spans="1:40" customFormat="1" x14ac:dyDescent="0.1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399"/>
      <c r="AJ65" s="399"/>
      <c r="AK65" s="399"/>
      <c r="AL65" s="399"/>
      <c r="AM65" s="399"/>
      <c r="AN65" s="399"/>
    </row>
    <row r="66" spans="1:40" customFormat="1" x14ac:dyDescent="0.15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  <c r="S66" s="399"/>
      <c r="T66" s="399"/>
      <c r="U66" s="399"/>
      <c r="V66" s="399"/>
      <c r="W66" s="399"/>
      <c r="X66" s="399"/>
      <c r="Y66" s="399"/>
      <c r="Z66" s="399"/>
      <c r="AA66" s="399"/>
      <c r="AB66" s="399"/>
      <c r="AC66" s="399"/>
      <c r="AD66" s="399"/>
      <c r="AE66" s="399"/>
      <c r="AF66" s="399"/>
      <c r="AG66" s="399"/>
      <c r="AH66" s="399"/>
      <c r="AI66" s="399"/>
      <c r="AJ66" s="399"/>
      <c r="AK66" s="399"/>
      <c r="AL66" s="399"/>
      <c r="AM66" s="399"/>
      <c r="AN66" s="399"/>
    </row>
    <row r="67" spans="1:40" customFormat="1" x14ac:dyDescent="0.15">
      <c r="A67" s="399"/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399"/>
      <c r="O67" s="399"/>
      <c r="P67" s="399"/>
      <c r="Q67" s="399"/>
      <c r="R67" s="399"/>
      <c r="S67" s="399"/>
      <c r="T67" s="399"/>
      <c r="U67" s="399"/>
      <c r="V67" s="399"/>
      <c r="W67" s="399"/>
      <c r="X67" s="399"/>
      <c r="Y67" s="399"/>
      <c r="Z67" s="399"/>
      <c r="AA67" s="399"/>
      <c r="AB67" s="399"/>
      <c r="AC67" s="399"/>
      <c r="AD67" s="399"/>
      <c r="AE67" s="399"/>
      <c r="AF67" s="399"/>
      <c r="AG67" s="399"/>
      <c r="AH67" s="399"/>
      <c r="AI67" s="399"/>
      <c r="AJ67" s="399"/>
      <c r="AK67" s="399"/>
      <c r="AL67" s="399"/>
      <c r="AM67" s="399"/>
      <c r="AN67" s="399"/>
    </row>
    <row r="68" spans="1:40" customFormat="1" x14ac:dyDescent="0.15">
      <c r="A68" s="399"/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</row>
    <row r="69" spans="1:40" customFormat="1" x14ac:dyDescent="0.15">
      <c r="A69" s="399"/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399"/>
      <c r="P69" s="399"/>
      <c r="Q69" s="399"/>
      <c r="R69" s="399"/>
      <c r="S69" s="399"/>
      <c r="T69" s="399"/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99"/>
      <c r="AJ69" s="399"/>
      <c r="AK69" s="399"/>
      <c r="AL69" s="399"/>
      <c r="AM69" s="399"/>
      <c r="AN69" s="399"/>
    </row>
    <row r="70" spans="1:40" customFormat="1" x14ac:dyDescent="0.15">
      <c r="A70" s="399"/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99"/>
      <c r="AJ70" s="399"/>
      <c r="AK70" s="399"/>
      <c r="AL70" s="399"/>
      <c r="AM70" s="399"/>
      <c r="AN70" s="399"/>
    </row>
    <row r="71" spans="1:40" customFormat="1" x14ac:dyDescent="0.15">
      <c r="A71" s="399"/>
      <c r="B71" s="399"/>
      <c r="C71" s="399"/>
      <c r="D71" s="399"/>
      <c r="E71" s="399"/>
      <c r="F71" s="399"/>
      <c r="G71" s="399"/>
      <c r="H71" s="399"/>
      <c r="I71" s="399"/>
      <c r="J71" s="399"/>
      <c r="K71" s="399"/>
      <c r="L71" s="399"/>
      <c r="M71" s="399"/>
      <c r="N71" s="399"/>
      <c r="O71" s="399"/>
      <c r="P71" s="399"/>
      <c r="Q71" s="399"/>
      <c r="R71" s="399"/>
      <c r="S71" s="399"/>
      <c r="T71" s="399"/>
      <c r="U71" s="399"/>
      <c r="V71" s="399"/>
      <c r="W71" s="399"/>
      <c r="X71" s="399"/>
      <c r="Y71" s="399"/>
      <c r="Z71" s="399"/>
      <c r="AA71" s="399"/>
      <c r="AB71" s="399"/>
      <c r="AC71" s="399"/>
      <c r="AD71" s="399"/>
      <c r="AE71" s="399"/>
      <c r="AF71" s="399"/>
      <c r="AG71" s="399"/>
      <c r="AH71" s="399"/>
      <c r="AI71" s="399"/>
      <c r="AJ71" s="399"/>
      <c r="AK71" s="399"/>
      <c r="AL71" s="399"/>
      <c r="AM71" s="399"/>
      <c r="AN71" s="399"/>
    </row>
    <row r="72" spans="1:40" customFormat="1" x14ac:dyDescent="0.15">
      <c r="A72" s="399"/>
      <c r="B72" s="399"/>
      <c r="C72" s="399"/>
      <c r="D72" s="399"/>
      <c r="E72" s="399"/>
      <c r="F72" s="399"/>
      <c r="G72" s="399"/>
      <c r="H72" s="399"/>
      <c r="I72" s="399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</row>
    <row r="73" spans="1:40" customFormat="1" x14ac:dyDescent="0.15">
      <c r="A73" s="399"/>
      <c r="B73" s="399"/>
      <c r="C73" s="399"/>
      <c r="D73" s="399"/>
      <c r="E73" s="399"/>
      <c r="F73" s="399"/>
      <c r="G73" s="399"/>
      <c r="H73" s="399"/>
      <c r="I73" s="399"/>
      <c r="J73" s="399"/>
      <c r="K73" s="399"/>
      <c r="L73" s="399"/>
      <c r="M73" s="399"/>
      <c r="N73" s="399"/>
      <c r="O73" s="399"/>
      <c r="P73" s="399"/>
      <c r="Q73" s="399"/>
      <c r="R73" s="399"/>
      <c r="S73" s="399"/>
      <c r="T73" s="399"/>
      <c r="U73" s="399"/>
      <c r="V73" s="399"/>
      <c r="W73" s="399"/>
      <c r="X73" s="399"/>
      <c r="Y73" s="399"/>
      <c r="Z73" s="399"/>
      <c r="AA73" s="399"/>
      <c r="AB73" s="399"/>
      <c r="AC73" s="399"/>
      <c r="AD73" s="399"/>
      <c r="AE73" s="399"/>
      <c r="AF73" s="399"/>
      <c r="AG73" s="399"/>
      <c r="AH73" s="399"/>
      <c r="AI73" s="399"/>
      <c r="AJ73" s="399"/>
      <c r="AK73" s="399"/>
      <c r="AL73" s="399"/>
      <c r="AM73" s="399"/>
      <c r="AN73" s="399"/>
    </row>
    <row r="74" spans="1:40" customFormat="1" x14ac:dyDescent="0.15">
      <c r="A74" s="399"/>
      <c r="B74" s="399"/>
      <c r="C74" s="399"/>
      <c r="D74" s="399"/>
      <c r="E74" s="399"/>
      <c r="F74" s="399"/>
      <c r="G74" s="399"/>
      <c r="H74" s="399"/>
      <c r="I74" s="399"/>
      <c r="J74" s="399"/>
      <c r="K74" s="399"/>
      <c r="L74" s="399"/>
      <c r="M74" s="399"/>
      <c r="N74" s="399"/>
      <c r="O74" s="399"/>
      <c r="P74" s="399"/>
      <c r="Q74" s="399"/>
      <c r="R74" s="399"/>
      <c r="S74" s="399"/>
      <c r="T74" s="399"/>
      <c r="U74" s="399"/>
      <c r="V74" s="399"/>
      <c r="W74" s="399"/>
      <c r="X74" s="399"/>
      <c r="Y74" s="399"/>
      <c r="Z74" s="399"/>
      <c r="AA74" s="399"/>
      <c r="AB74" s="399"/>
      <c r="AC74" s="399"/>
      <c r="AD74" s="399"/>
      <c r="AE74" s="399"/>
      <c r="AF74" s="399"/>
      <c r="AG74" s="399"/>
      <c r="AH74" s="399"/>
      <c r="AI74" s="399"/>
      <c r="AJ74" s="399"/>
      <c r="AK74" s="399"/>
      <c r="AL74" s="399"/>
      <c r="AM74" s="399"/>
      <c r="AN74" s="399"/>
    </row>
    <row r="75" spans="1:40" customFormat="1" x14ac:dyDescent="0.15">
      <c r="A75" s="399"/>
      <c r="B75" s="399"/>
      <c r="C75" s="399"/>
      <c r="D75" s="399"/>
      <c r="E75" s="399"/>
      <c r="F75" s="399"/>
      <c r="G75" s="399"/>
      <c r="H75" s="399"/>
      <c r="I75" s="399"/>
      <c r="J75" s="399"/>
      <c r="K75" s="399"/>
      <c r="L75" s="399"/>
      <c r="M75" s="399"/>
      <c r="N75" s="399"/>
      <c r="O75" s="399"/>
      <c r="P75" s="399"/>
      <c r="Q75" s="399"/>
      <c r="R75" s="399"/>
      <c r="S75" s="399"/>
      <c r="T75" s="399"/>
      <c r="U75" s="399"/>
      <c r="V75" s="399"/>
      <c r="W75" s="399"/>
      <c r="X75" s="399"/>
      <c r="Y75" s="399"/>
      <c r="Z75" s="399"/>
      <c r="AA75" s="399"/>
      <c r="AB75" s="399"/>
      <c r="AC75" s="399"/>
      <c r="AD75" s="399"/>
      <c r="AE75" s="399"/>
      <c r="AF75" s="399"/>
      <c r="AG75" s="399"/>
      <c r="AH75" s="399"/>
      <c r="AI75" s="399"/>
      <c r="AJ75" s="399"/>
      <c r="AK75" s="399"/>
      <c r="AL75" s="399"/>
      <c r="AM75" s="399"/>
      <c r="AN75" s="399"/>
    </row>
    <row r="76" spans="1:40" customFormat="1" x14ac:dyDescent="0.15">
      <c r="A76" s="399"/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M76" s="399"/>
      <c r="AN76" s="399"/>
    </row>
    <row r="77" spans="1:40" customFormat="1" x14ac:dyDescent="0.15">
      <c r="A77" s="399"/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399"/>
      <c r="M77" s="399"/>
      <c r="N77" s="399"/>
      <c r="O77" s="399"/>
      <c r="P77" s="399"/>
      <c r="Q77" s="399"/>
      <c r="R77" s="399"/>
      <c r="S77" s="399"/>
      <c r="T77" s="399"/>
      <c r="U77" s="399"/>
      <c r="V77" s="399"/>
      <c r="W77" s="399"/>
      <c r="X77" s="399"/>
      <c r="Y77" s="399"/>
      <c r="Z77" s="399"/>
      <c r="AA77" s="399"/>
      <c r="AB77" s="399"/>
      <c r="AC77" s="399"/>
      <c r="AD77" s="399"/>
      <c r="AE77" s="399"/>
      <c r="AF77" s="399"/>
      <c r="AG77" s="399"/>
      <c r="AH77" s="399"/>
      <c r="AI77" s="399"/>
      <c r="AJ77" s="399"/>
      <c r="AK77" s="399"/>
      <c r="AL77" s="399"/>
      <c r="AM77" s="399"/>
      <c r="AN77" s="399"/>
    </row>
    <row r="78" spans="1:40" customFormat="1" x14ac:dyDescent="0.15">
      <c r="A78" s="399"/>
      <c r="B78" s="399"/>
      <c r="C78" s="399"/>
      <c r="D78" s="399"/>
      <c r="E78" s="399"/>
      <c r="F78" s="399"/>
      <c r="G78" s="399"/>
      <c r="H78" s="399"/>
      <c r="I78" s="399"/>
      <c r="J78" s="399"/>
      <c r="K78" s="399"/>
      <c r="L78" s="399"/>
      <c r="M78" s="399"/>
      <c r="N78" s="399"/>
      <c r="O78" s="399"/>
      <c r="P78" s="399"/>
      <c r="Q78" s="399"/>
      <c r="R78" s="399"/>
      <c r="S78" s="399"/>
      <c r="T78" s="399"/>
      <c r="U78" s="399"/>
      <c r="V78" s="399"/>
      <c r="W78" s="399"/>
      <c r="X78" s="399"/>
      <c r="Y78" s="399"/>
      <c r="Z78" s="399"/>
      <c r="AA78" s="399"/>
      <c r="AB78" s="399"/>
      <c r="AC78" s="399"/>
      <c r="AD78" s="399"/>
      <c r="AE78" s="399"/>
      <c r="AF78" s="399"/>
      <c r="AG78" s="399"/>
      <c r="AH78" s="399"/>
      <c r="AI78" s="399"/>
      <c r="AJ78" s="399"/>
      <c r="AK78" s="399"/>
      <c r="AL78" s="399"/>
      <c r="AM78" s="399"/>
      <c r="AN78" s="399"/>
    </row>
    <row r="79" spans="1:40" customFormat="1" x14ac:dyDescent="0.15">
      <c r="A79" s="399"/>
      <c r="B79" s="399"/>
      <c r="C79" s="399"/>
      <c r="D79" s="399"/>
      <c r="E79" s="399"/>
      <c r="F79" s="399"/>
      <c r="G79" s="399"/>
      <c r="H79" s="399"/>
      <c r="I79" s="399"/>
      <c r="J79" s="399"/>
      <c r="K79" s="399"/>
      <c r="L79" s="399"/>
      <c r="M79" s="399"/>
      <c r="N79" s="399"/>
      <c r="O79" s="399"/>
      <c r="P79" s="399"/>
      <c r="Q79" s="399"/>
      <c r="R79" s="399"/>
      <c r="S79" s="399"/>
      <c r="T79" s="399"/>
      <c r="U79" s="399"/>
      <c r="V79" s="399"/>
      <c r="W79" s="399"/>
      <c r="X79" s="399"/>
      <c r="Y79" s="399"/>
      <c r="Z79" s="399"/>
      <c r="AA79" s="399"/>
      <c r="AB79" s="399"/>
      <c r="AC79" s="399"/>
      <c r="AD79" s="399"/>
      <c r="AE79" s="399"/>
      <c r="AF79" s="399"/>
      <c r="AG79" s="399"/>
      <c r="AH79" s="399"/>
      <c r="AI79" s="399"/>
      <c r="AJ79" s="399"/>
      <c r="AK79" s="399"/>
      <c r="AL79" s="399"/>
      <c r="AM79" s="399"/>
      <c r="AN79" s="399"/>
    </row>
    <row r="80" spans="1:40" customFormat="1" x14ac:dyDescent="0.15">
      <c r="A80" s="399"/>
      <c r="B80" s="399"/>
      <c r="C80" s="399"/>
      <c r="D80" s="399"/>
      <c r="E80" s="399"/>
      <c r="F80" s="399"/>
      <c r="G80" s="399"/>
      <c r="H80" s="399"/>
      <c r="I80" s="399"/>
      <c r="J80" s="399"/>
      <c r="K80" s="399"/>
      <c r="L80" s="399"/>
      <c r="M80" s="399"/>
      <c r="N80" s="399"/>
      <c r="O80" s="399"/>
      <c r="P80" s="399"/>
      <c r="Q80" s="399"/>
      <c r="R80" s="399"/>
      <c r="S80" s="399"/>
      <c r="T80" s="399"/>
      <c r="U80" s="399"/>
      <c r="V80" s="399"/>
      <c r="W80" s="399"/>
      <c r="X80" s="399"/>
      <c r="Y80" s="399"/>
      <c r="Z80" s="399"/>
      <c r="AA80" s="399"/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M80" s="399"/>
      <c r="AN80" s="399"/>
    </row>
    <row r="81" spans="1:40" customFormat="1" x14ac:dyDescent="0.15">
      <c r="A81" s="399"/>
      <c r="B81" s="399"/>
      <c r="C81" s="399"/>
      <c r="D81" s="399"/>
      <c r="E81" s="399"/>
      <c r="F81" s="399"/>
      <c r="G81" s="399"/>
      <c r="H81" s="399"/>
      <c r="I81" s="399"/>
      <c r="J81" s="399"/>
      <c r="K81" s="399"/>
      <c r="L81" s="399"/>
      <c r="M81" s="399"/>
      <c r="N81" s="399"/>
      <c r="O81" s="399"/>
      <c r="P81" s="399"/>
      <c r="Q81" s="399"/>
      <c r="R81" s="399"/>
      <c r="S81" s="399"/>
      <c r="T81" s="399"/>
      <c r="U81" s="399"/>
      <c r="V81" s="399"/>
      <c r="W81" s="399"/>
      <c r="X81" s="399"/>
      <c r="Y81" s="399"/>
      <c r="Z81" s="399"/>
      <c r="AA81" s="399"/>
      <c r="AB81" s="399"/>
      <c r="AC81" s="399"/>
      <c r="AD81" s="399"/>
      <c r="AE81" s="399"/>
      <c r="AF81" s="399"/>
      <c r="AG81" s="399"/>
      <c r="AH81" s="399"/>
      <c r="AI81" s="399"/>
      <c r="AJ81" s="399"/>
      <c r="AK81" s="399"/>
      <c r="AL81" s="399"/>
      <c r="AM81" s="399"/>
      <c r="AN81" s="399"/>
    </row>
    <row r="82" spans="1:40" customFormat="1" x14ac:dyDescent="0.15">
      <c r="A82" s="399"/>
      <c r="B82" s="399"/>
      <c r="C82" s="399"/>
      <c r="D82" s="399"/>
      <c r="E82" s="399"/>
      <c r="F82" s="399"/>
      <c r="G82" s="399"/>
      <c r="H82" s="399"/>
      <c r="I82" s="399"/>
      <c r="J82" s="399"/>
      <c r="K82" s="399"/>
      <c r="L82" s="399"/>
      <c r="M82" s="399"/>
      <c r="N82" s="399"/>
      <c r="O82" s="399"/>
      <c r="P82" s="399"/>
      <c r="Q82" s="399"/>
      <c r="R82" s="399"/>
      <c r="S82" s="399"/>
      <c r="T82" s="399"/>
      <c r="U82" s="399"/>
      <c r="V82" s="399"/>
      <c r="W82" s="399"/>
      <c r="X82" s="399"/>
      <c r="Y82" s="399"/>
      <c r="Z82" s="399"/>
      <c r="AA82" s="399"/>
      <c r="AB82" s="399"/>
      <c r="AC82" s="399"/>
      <c r="AD82" s="399"/>
      <c r="AE82" s="399"/>
      <c r="AF82" s="399"/>
      <c r="AG82" s="399"/>
      <c r="AH82" s="399"/>
      <c r="AI82" s="399"/>
      <c r="AJ82" s="399"/>
      <c r="AK82" s="399"/>
      <c r="AL82" s="399"/>
      <c r="AM82" s="399"/>
      <c r="AN82" s="399"/>
    </row>
    <row r="83" spans="1:40" customFormat="1" x14ac:dyDescent="0.15">
      <c r="A83" s="399"/>
      <c r="B83" s="399"/>
      <c r="C83" s="399"/>
      <c r="D83" s="399"/>
      <c r="E83" s="399"/>
      <c r="F83" s="399"/>
      <c r="G83" s="399"/>
      <c r="H83" s="399"/>
      <c r="I83" s="399"/>
      <c r="J83" s="399"/>
      <c r="K83" s="399"/>
      <c r="L83" s="399"/>
      <c r="M83" s="399"/>
      <c r="N83" s="399"/>
      <c r="O83" s="399"/>
      <c r="P83" s="399"/>
      <c r="Q83" s="399"/>
      <c r="R83" s="399"/>
      <c r="S83" s="399"/>
      <c r="T83" s="399"/>
      <c r="U83" s="399"/>
      <c r="V83" s="399"/>
      <c r="W83" s="399"/>
      <c r="X83" s="399"/>
      <c r="Y83" s="399"/>
      <c r="Z83" s="399"/>
      <c r="AA83" s="399"/>
      <c r="AB83" s="399"/>
      <c r="AC83" s="399"/>
      <c r="AD83" s="399"/>
      <c r="AE83" s="399"/>
      <c r="AF83" s="399"/>
      <c r="AG83" s="399"/>
      <c r="AH83" s="399"/>
      <c r="AI83" s="399"/>
      <c r="AJ83" s="399"/>
      <c r="AK83" s="399"/>
      <c r="AL83" s="399"/>
      <c r="AM83" s="399"/>
      <c r="AN83" s="399"/>
    </row>
    <row r="84" spans="1:40" customFormat="1" x14ac:dyDescent="0.15">
      <c r="A84" s="399"/>
      <c r="B84" s="399"/>
      <c r="C84" s="399"/>
      <c r="D84" s="399"/>
      <c r="E84" s="399"/>
      <c r="F84" s="399"/>
      <c r="G84" s="399"/>
      <c r="H84" s="399"/>
      <c r="I84" s="399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399"/>
      <c r="W84" s="399"/>
      <c r="X84" s="399"/>
      <c r="Y84" s="399"/>
      <c r="Z84" s="399"/>
      <c r="AA84" s="399"/>
      <c r="AB84" s="399"/>
      <c r="AC84" s="399"/>
      <c r="AD84" s="399"/>
      <c r="AE84" s="399"/>
      <c r="AF84" s="399"/>
      <c r="AG84" s="399"/>
      <c r="AH84" s="399"/>
      <c r="AI84" s="399"/>
      <c r="AJ84" s="399"/>
      <c r="AK84" s="399"/>
      <c r="AL84" s="399"/>
      <c r="AM84" s="399"/>
      <c r="AN84" s="399"/>
    </row>
    <row r="85" spans="1:40" customFormat="1" x14ac:dyDescent="0.15">
      <c r="A85" s="399"/>
      <c r="B85" s="399"/>
      <c r="C85" s="399"/>
      <c r="D85" s="399"/>
      <c r="E85" s="399"/>
      <c r="F85" s="399"/>
      <c r="G85" s="399"/>
      <c r="H85" s="399"/>
      <c r="I85" s="399"/>
      <c r="J85" s="399"/>
      <c r="K85" s="399"/>
      <c r="L85" s="399"/>
      <c r="M85" s="399"/>
      <c r="N85" s="399"/>
      <c r="O85" s="399"/>
      <c r="P85" s="399"/>
      <c r="Q85" s="399"/>
      <c r="R85" s="399"/>
      <c r="S85" s="399"/>
      <c r="T85" s="399"/>
      <c r="U85" s="399"/>
      <c r="V85" s="399"/>
      <c r="W85" s="399"/>
      <c r="X85" s="399"/>
      <c r="Y85" s="399"/>
      <c r="Z85" s="399"/>
      <c r="AA85" s="399"/>
      <c r="AB85" s="399"/>
      <c r="AC85" s="399"/>
      <c r="AD85" s="399"/>
      <c r="AE85" s="399"/>
      <c r="AF85" s="399"/>
      <c r="AG85" s="399"/>
      <c r="AH85" s="399"/>
      <c r="AI85" s="399"/>
      <c r="AJ85" s="399"/>
      <c r="AK85" s="399"/>
      <c r="AL85" s="399"/>
      <c r="AM85" s="399"/>
      <c r="AN85" s="399"/>
    </row>
    <row r="86" spans="1:40" customFormat="1" x14ac:dyDescent="0.15">
      <c r="A86" s="399"/>
      <c r="B86" s="399"/>
      <c r="C86" s="399"/>
      <c r="D86" s="399"/>
      <c r="E86" s="399"/>
      <c r="F86" s="399"/>
      <c r="G86" s="399"/>
      <c r="H86" s="399"/>
      <c r="I86" s="399"/>
      <c r="J86" s="399"/>
      <c r="K86" s="399"/>
      <c r="L86" s="399"/>
      <c r="M86" s="399"/>
      <c r="N86" s="399"/>
      <c r="O86" s="399"/>
      <c r="P86" s="399"/>
      <c r="Q86" s="399"/>
      <c r="R86" s="399"/>
      <c r="S86" s="399"/>
      <c r="T86" s="399"/>
      <c r="U86" s="399"/>
      <c r="V86" s="399"/>
      <c r="W86" s="399"/>
      <c r="X86" s="399"/>
      <c r="Y86" s="399"/>
      <c r="Z86" s="399"/>
      <c r="AA86" s="399"/>
      <c r="AB86" s="399"/>
      <c r="AC86" s="399"/>
      <c r="AD86" s="399"/>
      <c r="AE86" s="399"/>
      <c r="AF86" s="399"/>
      <c r="AG86" s="399"/>
      <c r="AH86" s="399"/>
      <c r="AI86" s="399"/>
      <c r="AJ86" s="399"/>
      <c r="AK86" s="399"/>
      <c r="AL86" s="399"/>
      <c r="AM86" s="399"/>
      <c r="AN86" s="399"/>
    </row>
    <row r="87" spans="1:40" customFormat="1" x14ac:dyDescent="0.15">
      <c r="A87" s="399"/>
      <c r="B87" s="399"/>
      <c r="C87" s="399"/>
      <c r="D87" s="399"/>
      <c r="E87" s="399"/>
      <c r="F87" s="399"/>
      <c r="G87" s="399"/>
      <c r="H87" s="399"/>
      <c r="I87" s="399"/>
      <c r="J87" s="399"/>
      <c r="K87" s="399"/>
      <c r="L87" s="399"/>
      <c r="M87" s="399"/>
      <c r="N87" s="399"/>
      <c r="O87" s="399"/>
      <c r="P87" s="399"/>
      <c r="Q87" s="399"/>
      <c r="R87" s="399"/>
      <c r="S87" s="399"/>
      <c r="T87" s="399"/>
      <c r="U87" s="399"/>
      <c r="V87" s="399"/>
      <c r="W87" s="399"/>
      <c r="X87" s="399"/>
      <c r="Y87" s="399"/>
      <c r="Z87" s="399"/>
      <c r="AA87" s="399"/>
      <c r="AB87" s="399"/>
      <c r="AC87" s="399"/>
      <c r="AD87" s="399"/>
      <c r="AE87" s="399"/>
      <c r="AF87" s="399"/>
      <c r="AG87" s="399"/>
      <c r="AH87" s="399"/>
      <c r="AI87" s="399"/>
      <c r="AJ87" s="399"/>
      <c r="AK87" s="399"/>
      <c r="AL87" s="399"/>
      <c r="AM87" s="399"/>
      <c r="AN87" s="399"/>
    </row>
    <row r="88" spans="1:40" customFormat="1" x14ac:dyDescent="0.15">
      <c r="A88" s="399"/>
      <c r="B88" s="399"/>
      <c r="C88" s="399"/>
      <c r="D88" s="399"/>
      <c r="E88" s="399"/>
      <c r="F88" s="399"/>
      <c r="G88" s="399"/>
      <c r="H88" s="399"/>
      <c r="I88" s="399"/>
      <c r="J88" s="399"/>
      <c r="K88" s="399"/>
      <c r="L88" s="399"/>
      <c r="M88" s="399"/>
      <c r="N88" s="399"/>
      <c r="O88" s="399"/>
      <c r="P88" s="399"/>
      <c r="Q88" s="399"/>
      <c r="R88" s="399"/>
      <c r="S88" s="399"/>
      <c r="T88" s="399"/>
      <c r="U88" s="399"/>
      <c r="V88" s="399"/>
      <c r="W88" s="399"/>
      <c r="X88" s="399"/>
      <c r="Y88" s="399"/>
      <c r="Z88" s="399"/>
      <c r="AA88" s="399"/>
      <c r="AB88" s="399"/>
      <c r="AC88" s="399"/>
      <c r="AD88" s="399"/>
      <c r="AE88" s="399"/>
      <c r="AF88" s="399"/>
      <c r="AG88" s="399"/>
      <c r="AH88" s="399"/>
      <c r="AI88" s="399"/>
      <c r="AJ88" s="399"/>
      <c r="AK88" s="399"/>
      <c r="AL88" s="399"/>
      <c r="AM88" s="399"/>
      <c r="AN88" s="399"/>
    </row>
    <row r="89" spans="1:40" customFormat="1" x14ac:dyDescent="0.15">
      <c r="A89" s="399"/>
      <c r="B89" s="399"/>
      <c r="C89" s="399"/>
      <c r="D89" s="399"/>
      <c r="E89" s="399"/>
      <c r="F89" s="399"/>
      <c r="G89" s="399"/>
      <c r="H89" s="399"/>
      <c r="I89" s="399"/>
      <c r="J89" s="399"/>
      <c r="K89" s="399"/>
      <c r="L89" s="399"/>
      <c r="M89" s="399"/>
      <c r="N89" s="399"/>
      <c r="O89" s="399"/>
      <c r="P89" s="399"/>
      <c r="Q89" s="399"/>
      <c r="R89" s="399"/>
      <c r="S89" s="399"/>
      <c r="T89" s="399"/>
      <c r="U89" s="399"/>
      <c r="V89" s="399"/>
      <c r="W89" s="399"/>
      <c r="X89" s="399"/>
      <c r="Y89" s="399"/>
      <c r="Z89" s="399"/>
      <c r="AA89" s="399"/>
      <c r="AB89" s="399"/>
      <c r="AC89" s="399"/>
      <c r="AD89" s="399"/>
      <c r="AE89" s="399"/>
      <c r="AF89" s="399"/>
      <c r="AG89" s="399"/>
      <c r="AH89" s="399"/>
      <c r="AI89" s="399"/>
      <c r="AJ89" s="399"/>
      <c r="AK89" s="399"/>
      <c r="AL89" s="399"/>
      <c r="AM89" s="399"/>
      <c r="AN89" s="399"/>
    </row>
    <row r="90" spans="1:40" customFormat="1" x14ac:dyDescent="0.15">
      <c r="A90" s="399"/>
      <c r="B90" s="399"/>
      <c r="C90" s="399"/>
      <c r="D90" s="399"/>
      <c r="E90" s="399"/>
      <c r="F90" s="399"/>
      <c r="G90" s="399"/>
      <c r="H90" s="399"/>
      <c r="I90" s="399"/>
      <c r="J90" s="399"/>
      <c r="K90" s="399"/>
      <c r="L90" s="399"/>
      <c r="M90" s="399"/>
      <c r="N90" s="399"/>
      <c r="O90" s="399"/>
      <c r="P90" s="399"/>
      <c r="Q90" s="399"/>
      <c r="R90" s="399"/>
      <c r="S90" s="399"/>
      <c r="T90" s="399"/>
      <c r="U90" s="399"/>
      <c r="V90" s="399"/>
      <c r="W90" s="399"/>
      <c r="X90" s="399"/>
      <c r="Y90" s="399"/>
      <c r="Z90" s="399"/>
      <c r="AA90" s="399"/>
      <c r="AB90" s="399"/>
      <c r="AC90" s="399"/>
      <c r="AD90" s="399"/>
      <c r="AE90" s="399"/>
      <c r="AF90" s="399"/>
      <c r="AG90" s="399"/>
      <c r="AH90" s="399"/>
      <c r="AI90" s="399"/>
      <c r="AJ90" s="399"/>
      <c r="AK90" s="399"/>
      <c r="AL90" s="399"/>
      <c r="AM90" s="399"/>
      <c r="AN90" s="399"/>
    </row>
    <row r="91" spans="1:40" customFormat="1" x14ac:dyDescent="0.15">
      <c r="A91" s="399"/>
      <c r="B91" s="399"/>
      <c r="C91" s="399"/>
      <c r="D91" s="399"/>
      <c r="E91" s="399"/>
      <c r="F91" s="399"/>
      <c r="G91" s="399"/>
      <c r="H91" s="399"/>
      <c r="I91" s="399"/>
      <c r="J91" s="399"/>
      <c r="K91" s="399"/>
      <c r="L91" s="399"/>
      <c r="M91" s="399"/>
      <c r="N91" s="399"/>
      <c r="O91" s="399"/>
      <c r="P91" s="399"/>
      <c r="Q91" s="399"/>
      <c r="R91" s="399"/>
      <c r="S91" s="399"/>
      <c r="T91" s="399"/>
      <c r="U91" s="399"/>
      <c r="V91" s="399"/>
      <c r="W91" s="399"/>
      <c r="X91" s="399"/>
      <c r="Y91" s="399"/>
      <c r="Z91" s="399"/>
      <c r="AA91" s="399"/>
      <c r="AB91" s="399"/>
      <c r="AC91" s="399"/>
      <c r="AD91" s="399"/>
      <c r="AE91" s="399"/>
      <c r="AF91" s="399"/>
      <c r="AG91" s="399"/>
      <c r="AH91" s="399"/>
      <c r="AI91" s="399"/>
      <c r="AJ91" s="399"/>
      <c r="AK91" s="399"/>
      <c r="AL91" s="399"/>
      <c r="AM91" s="399"/>
      <c r="AN91" s="399"/>
    </row>
    <row r="92" spans="1:40" customFormat="1" x14ac:dyDescent="0.15">
      <c r="A92" s="399"/>
      <c r="B92" s="399"/>
      <c r="C92" s="399"/>
      <c r="D92" s="399"/>
      <c r="E92" s="399"/>
      <c r="F92" s="399"/>
      <c r="G92" s="399"/>
      <c r="H92" s="399"/>
      <c r="I92" s="399"/>
      <c r="J92" s="399"/>
      <c r="K92" s="399"/>
      <c r="L92" s="399"/>
      <c r="M92" s="399"/>
      <c r="N92" s="399"/>
      <c r="O92" s="399"/>
      <c r="P92" s="399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399"/>
      <c r="AD92" s="399"/>
      <c r="AE92" s="399"/>
      <c r="AF92" s="399"/>
      <c r="AG92" s="399"/>
      <c r="AH92" s="399"/>
      <c r="AI92" s="399"/>
      <c r="AJ92" s="399"/>
      <c r="AK92" s="399"/>
      <c r="AL92" s="399"/>
      <c r="AM92" s="399"/>
      <c r="AN92" s="399"/>
    </row>
    <row r="93" spans="1:40" customFormat="1" x14ac:dyDescent="0.15">
      <c r="A93" s="399"/>
      <c r="B93" s="399"/>
      <c r="C93" s="399"/>
      <c r="D93" s="399"/>
      <c r="E93" s="399"/>
      <c r="F93" s="399"/>
      <c r="G93" s="399"/>
      <c r="H93" s="399"/>
      <c r="I93" s="399"/>
      <c r="J93" s="399"/>
      <c r="K93" s="399"/>
      <c r="L93" s="399"/>
      <c r="M93" s="399"/>
      <c r="N93" s="399"/>
      <c r="O93" s="399"/>
      <c r="P93" s="399"/>
      <c r="Q93" s="399"/>
      <c r="R93" s="399"/>
      <c r="S93" s="399"/>
      <c r="T93" s="399"/>
      <c r="U93" s="399"/>
      <c r="V93" s="399"/>
      <c r="W93" s="399"/>
      <c r="X93" s="399"/>
      <c r="Y93" s="399"/>
      <c r="Z93" s="399"/>
      <c r="AA93" s="399"/>
      <c r="AB93" s="399"/>
      <c r="AC93" s="399"/>
      <c r="AD93" s="399"/>
      <c r="AE93" s="399"/>
      <c r="AF93" s="399"/>
      <c r="AG93" s="399"/>
      <c r="AH93" s="399"/>
      <c r="AI93" s="399"/>
      <c r="AJ93" s="399"/>
      <c r="AK93" s="399"/>
      <c r="AL93" s="399"/>
      <c r="AM93" s="399"/>
      <c r="AN93" s="399"/>
    </row>
    <row r="94" spans="1:40" customFormat="1" x14ac:dyDescent="0.15">
      <c r="A94" s="399"/>
      <c r="B94" s="399"/>
      <c r="C94" s="399"/>
      <c r="D94" s="399"/>
      <c r="E94" s="399"/>
      <c r="F94" s="399"/>
      <c r="G94" s="399"/>
      <c r="H94" s="399"/>
      <c r="I94" s="399"/>
      <c r="J94" s="399"/>
      <c r="K94" s="399"/>
      <c r="L94" s="399"/>
      <c r="M94" s="399"/>
      <c r="N94" s="399"/>
      <c r="O94" s="399"/>
      <c r="P94" s="399"/>
      <c r="Q94" s="399"/>
      <c r="R94" s="399"/>
      <c r="S94" s="399"/>
      <c r="T94" s="399"/>
      <c r="U94" s="399"/>
      <c r="V94" s="399"/>
      <c r="W94" s="399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</row>
    <row r="95" spans="1:40" customFormat="1" x14ac:dyDescent="0.15">
      <c r="A95" s="399"/>
      <c r="B95" s="399"/>
      <c r="C95" s="399"/>
      <c r="D95" s="399"/>
      <c r="E95" s="399"/>
      <c r="F95" s="399"/>
      <c r="G95" s="399"/>
      <c r="H95" s="399"/>
      <c r="I95" s="399"/>
      <c r="J95" s="399"/>
      <c r="K95" s="399"/>
      <c r="L95" s="399"/>
      <c r="M95" s="399"/>
      <c r="N95" s="399"/>
      <c r="O95" s="399"/>
      <c r="P95" s="399"/>
      <c r="Q95" s="399"/>
      <c r="R95" s="399"/>
      <c r="S95" s="399"/>
      <c r="T95" s="399"/>
      <c r="U95" s="399"/>
      <c r="V95" s="399"/>
      <c r="W95" s="399"/>
      <c r="X95" s="399"/>
      <c r="Y95" s="399"/>
      <c r="Z95" s="399"/>
      <c r="AA95" s="399"/>
      <c r="AB95" s="399"/>
      <c r="AC95" s="399"/>
      <c r="AD95" s="399"/>
      <c r="AE95" s="399"/>
      <c r="AF95" s="399"/>
      <c r="AG95" s="399"/>
      <c r="AH95" s="399"/>
      <c r="AI95" s="399"/>
      <c r="AJ95" s="399"/>
      <c r="AK95" s="399"/>
      <c r="AL95" s="399"/>
      <c r="AM95" s="399"/>
      <c r="AN95" s="399"/>
    </row>
    <row r="96" spans="1:40" customFormat="1" x14ac:dyDescent="0.15">
      <c r="A96" s="399"/>
      <c r="B96" s="399"/>
      <c r="C96" s="399"/>
      <c r="D96" s="399"/>
      <c r="E96" s="399"/>
      <c r="F96" s="399"/>
      <c r="G96" s="399"/>
      <c r="H96" s="399"/>
      <c r="I96" s="399"/>
      <c r="J96" s="399"/>
      <c r="K96" s="399"/>
      <c r="L96" s="399"/>
      <c r="M96" s="399"/>
      <c r="N96" s="399"/>
      <c r="O96" s="399"/>
      <c r="P96" s="399"/>
      <c r="Q96" s="399"/>
      <c r="R96" s="399"/>
      <c r="S96" s="399"/>
      <c r="T96" s="399"/>
      <c r="U96" s="399"/>
      <c r="V96" s="399"/>
      <c r="W96" s="399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</row>
    <row r="97" spans="1:40" customFormat="1" x14ac:dyDescent="0.15">
      <c r="A97" s="399"/>
      <c r="B97" s="399"/>
      <c r="C97" s="399"/>
      <c r="D97" s="399"/>
      <c r="E97" s="399"/>
      <c r="F97" s="399"/>
      <c r="G97" s="399"/>
      <c r="H97" s="399"/>
      <c r="I97" s="399"/>
      <c r="J97" s="399"/>
      <c r="K97" s="399"/>
      <c r="L97" s="399"/>
      <c r="M97" s="399"/>
      <c r="N97" s="399"/>
      <c r="O97" s="399"/>
      <c r="P97" s="399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399"/>
      <c r="AI97" s="399"/>
      <c r="AJ97" s="399"/>
      <c r="AK97" s="399"/>
      <c r="AL97" s="399"/>
      <c r="AM97" s="399"/>
      <c r="AN97" s="399"/>
    </row>
    <row r="98" spans="1:40" customFormat="1" x14ac:dyDescent="0.15">
      <c r="A98" s="399"/>
      <c r="B98" s="399"/>
      <c r="C98" s="399"/>
      <c r="D98" s="399"/>
      <c r="E98" s="399"/>
      <c r="F98" s="399"/>
      <c r="G98" s="399"/>
      <c r="H98" s="399"/>
      <c r="I98" s="399"/>
      <c r="J98" s="399"/>
      <c r="K98" s="399"/>
      <c r="L98" s="399"/>
      <c r="M98" s="399"/>
      <c r="N98" s="399"/>
      <c r="O98" s="399"/>
      <c r="P98" s="399"/>
      <c r="Q98" s="399"/>
      <c r="R98" s="399"/>
      <c r="S98" s="399"/>
      <c r="T98" s="399"/>
      <c r="U98" s="399"/>
      <c r="V98" s="399"/>
      <c r="W98" s="399"/>
      <c r="X98" s="399"/>
      <c r="Y98" s="399"/>
      <c r="Z98" s="399"/>
      <c r="AA98" s="399"/>
      <c r="AB98" s="399"/>
      <c r="AC98" s="399"/>
      <c r="AD98" s="399"/>
      <c r="AE98" s="399"/>
      <c r="AF98" s="399"/>
      <c r="AG98" s="399"/>
      <c r="AH98" s="399"/>
      <c r="AI98" s="399"/>
      <c r="AJ98" s="399"/>
      <c r="AK98" s="399"/>
      <c r="AL98" s="399"/>
      <c r="AM98" s="399"/>
      <c r="AN98" s="399"/>
    </row>
    <row r="99" spans="1:40" customFormat="1" x14ac:dyDescent="0.15">
      <c r="A99" s="399"/>
      <c r="B99" s="399"/>
      <c r="C99" s="399"/>
      <c r="D99" s="399"/>
      <c r="E99" s="399"/>
      <c r="F99" s="399"/>
      <c r="G99" s="399"/>
      <c r="H99" s="399"/>
      <c r="I99" s="399"/>
      <c r="J99" s="399"/>
      <c r="K99" s="399"/>
      <c r="L99" s="399"/>
      <c r="M99" s="399"/>
      <c r="N99" s="399"/>
      <c r="O99" s="399"/>
      <c r="P99" s="399"/>
      <c r="Q99" s="399"/>
      <c r="R99" s="399"/>
      <c r="S99" s="399"/>
      <c r="T99" s="399"/>
      <c r="U99" s="399"/>
      <c r="V99" s="399"/>
      <c r="W99" s="399"/>
      <c r="X99" s="399"/>
      <c r="Y99" s="399"/>
      <c r="Z99" s="399"/>
      <c r="AA99" s="399"/>
      <c r="AB99" s="399"/>
      <c r="AC99" s="399"/>
      <c r="AD99" s="399"/>
      <c r="AE99" s="399"/>
      <c r="AF99" s="399"/>
      <c r="AG99" s="399"/>
      <c r="AH99" s="399"/>
      <c r="AI99" s="399"/>
      <c r="AJ99" s="399"/>
      <c r="AK99" s="399"/>
      <c r="AL99" s="399"/>
      <c r="AM99" s="399"/>
      <c r="AN99" s="399"/>
    </row>
    <row r="100" spans="1:40" customFormat="1" x14ac:dyDescent="0.15">
      <c r="A100" s="399"/>
      <c r="B100" s="399"/>
      <c r="C100" s="399"/>
      <c r="D100" s="399"/>
      <c r="E100" s="399"/>
      <c r="F100" s="399"/>
      <c r="G100" s="399"/>
      <c r="H100" s="399"/>
      <c r="I100" s="399"/>
      <c r="J100" s="399"/>
      <c r="K100" s="399"/>
      <c r="L100" s="399"/>
      <c r="M100" s="399"/>
      <c r="N100" s="399"/>
      <c r="O100" s="399"/>
      <c r="P100" s="399"/>
      <c r="Q100" s="399"/>
      <c r="R100" s="399"/>
      <c r="S100" s="399"/>
      <c r="T100" s="399"/>
      <c r="U100" s="399"/>
      <c r="V100" s="399"/>
      <c r="W100" s="399"/>
      <c r="X100" s="399"/>
      <c r="Y100" s="399"/>
      <c r="Z100" s="399"/>
      <c r="AA100" s="399"/>
      <c r="AB100" s="399"/>
      <c r="AC100" s="399"/>
      <c r="AD100" s="399"/>
      <c r="AE100" s="399"/>
      <c r="AF100" s="399"/>
      <c r="AG100" s="399"/>
      <c r="AH100" s="399"/>
      <c r="AI100" s="399"/>
      <c r="AJ100" s="399"/>
      <c r="AK100" s="399"/>
      <c r="AL100" s="399"/>
      <c r="AM100" s="399"/>
      <c r="AN100" s="399"/>
    </row>
    <row r="101" spans="1:40" customFormat="1" x14ac:dyDescent="0.15">
      <c r="A101" s="399"/>
      <c r="B101" s="399"/>
      <c r="C101" s="399"/>
      <c r="D101" s="399"/>
      <c r="E101" s="399"/>
      <c r="F101" s="399"/>
      <c r="G101" s="399"/>
      <c r="H101" s="399"/>
      <c r="I101" s="399"/>
      <c r="J101" s="399"/>
      <c r="K101" s="399"/>
      <c r="L101" s="399"/>
      <c r="M101" s="399"/>
      <c r="N101" s="399"/>
      <c r="O101" s="399"/>
      <c r="P101" s="399"/>
      <c r="Q101" s="399"/>
      <c r="R101" s="399"/>
      <c r="S101" s="399"/>
      <c r="T101" s="399"/>
      <c r="U101" s="399"/>
      <c r="V101" s="399"/>
      <c r="W101" s="399"/>
      <c r="X101" s="399"/>
      <c r="Y101" s="399"/>
      <c r="Z101" s="399"/>
      <c r="AA101" s="399"/>
      <c r="AB101" s="399"/>
      <c r="AC101" s="399"/>
      <c r="AD101" s="399"/>
      <c r="AE101" s="399"/>
      <c r="AF101" s="399"/>
      <c r="AG101" s="399"/>
      <c r="AH101" s="399"/>
      <c r="AI101" s="399"/>
      <c r="AJ101" s="399"/>
      <c r="AK101" s="399"/>
      <c r="AL101" s="399"/>
      <c r="AM101" s="399"/>
      <c r="AN101" s="399"/>
    </row>
    <row r="102" spans="1:40" customFormat="1" x14ac:dyDescent="0.15">
      <c r="A102" s="399"/>
      <c r="B102" s="399"/>
      <c r="C102" s="399"/>
      <c r="D102" s="399"/>
      <c r="E102" s="399"/>
      <c r="F102" s="399"/>
      <c r="G102" s="399"/>
      <c r="H102" s="399"/>
      <c r="I102" s="399"/>
      <c r="J102" s="399"/>
      <c r="K102" s="399"/>
      <c r="L102" s="399"/>
      <c r="M102" s="399"/>
      <c r="N102" s="399"/>
      <c r="O102" s="399"/>
      <c r="P102" s="399"/>
      <c r="Q102" s="399"/>
      <c r="R102" s="399"/>
      <c r="S102" s="399"/>
      <c r="T102" s="399"/>
      <c r="U102" s="399"/>
      <c r="V102" s="399"/>
      <c r="W102" s="399"/>
      <c r="X102" s="399"/>
      <c r="Y102" s="399"/>
      <c r="Z102" s="399"/>
      <c r="AA102" s="399"/>
      <c r="AB102" s="399"/>
      <c r="AC102" s="399"/>
      <c r="AD102" s="399"/>
      <c r="AE102" s="399"/>
      <c r="AF102" s="399"/>
      <c r="AG102" s="399"/>
      <c r="AH102" s="399"/>
      <c r="AI102" s="399"/>
      <c r="AJ102" s="399"/>
      <c r="AK102" s="399"/>
      <c r="AL102" s="399"/>
      <c r="AM102" s="399"/>
      <c r="AN102" s="399"/>
    </row>
    <row r="103" spans="1:40" customFormat="1" x14ac:dyDescent="0.15">
      <c r="A103" s="399"/>
      <c r="B103" s="399"/>
      <c r="C103" s="399"/>
      <c r="D103" s="399"/>
      <c r="E103" s="399"/>
      <c r="F103" s="399"/>
      <c r="G103" s="399"/>
      <c r="H103" s="399"/>
      <c r="I103" s="399"/>
      <c r="J103" s="399"/>
      <c r="K103" s="399"/>
      <c r="L103" s="399"/>
      <c r="M103" s="399"/>
      <c r="N103" s="399"/>
      <c r="O103" s="399"/>
      <c r="P103" s="399"/>
      <c r="Q103" s="399"/>
      <c r="R103" s="399"/>
      <c r="S103" s="399"/>
      <c r="T103" s="399"/>
      <c r="U103" s="399"/>
      <c r="V103" s="399"/>
      <c r="W103" s="399"/>
      <c r="X103" s="399"/>
      <c r="Y103" s="399"/>
      <c r="Z103" s="399"/>
      <c r="AA103" s="399"/>
      <c r="AB103" s="399"/>
      <c r="AC103" s="399"/>
      <c r="AD103" s="399"/>
      <c r="AE103" s="399"/>
      <c r="AF103" s="399"/>
      <c r="AG103" s="399"/>
      <c r="AH103" s="399"/>
      <c r="AI103" s="399"/>
      <c r="AJ103" s="399"/>
      <c r="AK103" s="399"/>
      <c r="AL103" s="399"/>
      <c r="AM103" s="399"/>
      <c r="AN103" s="399"/>
    </row>
    <row r="104" spans="1:40" customFormat="1" x14ac:dyDescent="0.15">
      <c r="A104" s="399"/>
      <c r="B104" s="399"/>
      <c r="C104" s="399"/>
      <c r="D104" s="399"/>
      <c r="E104" s="399"/>
      <c r="F104" s="399"/>
      <c r="G104" s="399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399"/>
      <c r="AH104" s="399"/>
      <c r="AI104" s="399"/>
      <c r="AJ104" s="399"/>
      <c r="AK104" s="399"/>
      <c r="AL104" s="399"/>
      <c r="AM104" s="399"/>
      <c r="AN104" s="399"/>
    </row>
    <row r="105" spans="1:40" customFormat="1" x14ac:dyDescent="0.15">
      <c r="A105" s="399"/>
      <c r="B105" s="399"/>
      <c r="C105" s="399"/>
      <c r="D105" s="399"/>
      <c r="E105" s="399"/>
      <c r="F105" s="399"/>
      <c r="G105" s="399"/>
      <c r="H105" s="399"/>
      <c r="I105" s="399"/>
      <c r="J105" s="399"/>
      <c r="K105" s="399"/>
      <c r="L105" s="399"/>
      <c r="M105" s="399"/>
      <c r="N105" s="399"/>
      <c r="O105" s="399"/>
      <c r="P105" s="399"/>
      <c r="Q105" s="399"/>
      <c r="R105" s="399"/>
      <c r="S105" s="399"/>
      <c r="T105" s="399"/>
      <c r="U105" s="399"/>
      <c r="V105" s="399"/>
      <c r="W105" s="399"/>
      <c r="X105" s="399"/>
      <c r="Y105" s="399"/>
      <c r="Z105" s="399"/>
      <c r="AA105" s="399"/>
      <c r="AB105" s="399"/>
      <c r="AC105" s="399"/>
      <c r="AD105" s="399"/>
      <c r="AE105" s="399"/>
      <c r="AF105" s="399"/>
      <c r="AG105" s="399"/>
      <c r="AH105" s="399"/>
      <c r="AI105" s="399"/>
      <c r="AJ105" s="399"/>
      <c r="AK105" s="399"/>
      <c r="AL105" s="399"/>
      <c r="AM105" s="399"/>
      <c r="AN105" s="399"/>
    </row>
    <row r="106" spans="1:40" customFormat="1" x14ac:dyDescent="0.15">
      <c r="A106" s="399"/>
      <c r="B106" s="399"/>
      <c r="C106" s="399"/>
      <c r="D106" s="399"/>
      <c r="E106" s="399"/>
      <c r="F106" s="399"/>
      <c r="G106" s="399"/>
      <c r="H106" s="399"/>
      <c r="I106" s="399"/>
      <c r="J106" s="399"/>
      <c r="K106" s="399"/>
      <c r="L106" s="399"/>
      <c r="M106" s="399"/>
      <c r="N106" s="399"/>
      <c r="O106" s="399"/>
      <c r="P106" s="399"/>
      <c r="Q106" s="399"/>
      <c r="R106" s="399"/>
      <c r="S106" s="399"/>
      <c r="T106" s="399"/>
      <c r="U106" s="399"/>
      <c r="V106" s="399"/>
      <c r="W106" s="399"/>
      <c r="X106" s="399"/>
      <c r="Y106" s="399"/>
      <c r="Z106" s="399"/>
      <c r="AA106" s="399"/>
      <c r="AB106" s="399"/>
      <c r="AC106" s="399"/>
      <c r="AD106" s="399"/>
      <c r="AE106" s="399"/>
      <c r="AF106" s="399"/>
      <c r="AG106" s="399"/>
      <c r="AH106" s="399"/>
      <c r="AI106" s="399"/>
      <c r="AJ106" s="399"/>
      <c r="AK106" s="399"/>
      <c r="AL106" s="399"/>
      <c r="AM106" s="399"/>
      <c r="AN106" s="399"/>
    </row>
    <row r="107" spans="1:40" customFormat="1" x14ac:dyDescent="0.15">
      <c r="A107" s="399"/>
      <c r="B107" s="399"/>
      <c r="C107" s="399"/>
      <c r="D107" s="399"/>
      <c r="E107" s="399"/>
      <c r="F107" s="399"/>
      <c r="G107" s="399"/>
      <c r="H107" s="399"/>
      <c r="I107" s="399"/>
      <c r="J107" s="399"/>
      <c r="K107" s="399"/>
      <c r="L107" s="399"/>
      <c r="M107" s="399"/>
      <c r="N107" s="399"/>
      <c r="O107" s="399"/>
      <c r="P107" s="399"/>
      <c r="Q107" s="399"/>
      <c r="R107" s="399"/>
      <c r="S107" s="399"/>
      <c r="T107" s="399"/>
      <c r="U107" s="399"/>
      <c r="V107" s="399"/>
      <c r="W107" s="399"/>
      <c r="X107" s="399"/>
      <c r="Y107" s="399"/>
      <c r="Z107" s="399"/>
      <c r="AA107" s="399"/>
      <c r="AB107" s="399"/>
      <c r="AC107" s="399"/>
      <c r="AD107" s="399"/>
      <c r="AE107" s="399"/>
      <c r="AF107" s="399"/>
      <c r="AG107" s="399"/>
      <c r="AH107" s="399"/>
      <c r="AI107" s="399"/>
      <c r="AJ107" s="399"/>
      <c r="AK107" s="399"/>
      <c r="AL107" s="399"/>
      <c r="AM107" s="399"/>
      <c r="AN107" s="399"/>
    </row>
    <row r="108" spans="1:40" customFormat="1" x14ac:dyDescent="0.15">
      <c r="A108" s="399"/>
      <c r="B108" s="399"/>
      <c r="C108" s="399"/>
      <c r="D108" s="399"/>
      <c r="E108" s="399"/>
      <c r="F108" s="399"/>
      <c r="G108" s="399"/>
      <c r="H108" s="399"/>
      <c r="I108" s="399"/>
      <c r="J108" s="399"/>
      <c r="K108" s="399"/>
      <c r="L108" s="399"/>
      <c r="M108" s="399"/>
      <c r="N108" s="399"/>
      <c r="O108" s="399"/>
      <c r="P108" s="399"/>
      <c r="Q108" s="399"/>
      <c r="R108" s="399"/>
      <c r="S108" s="399"/>
      <c r="T108" s="399"/>
      <c r="U108" s="399"/>
      <c r="V108" s="399"/>
      <c r="W108" s="399"/>
      <c r="X108" s="399"/>
      <c r="Y108" s="399"/>
      <c r="Z108" s="399"/>
      <c r="AA108" s="399"/>
      <c r="AB108" s="399"/>
      <c r="AC108" s="399"/>
      <c r="AD108" s="399"/>
      <c r="AE108" s="399"/>
      <c r="AF108" s="399"/>
      <c r="AG108" s="399"/>
      <c r="AH108" s="399"/>
      <c r="AI108" s="399"/>
      <c r="AJ108" s="399"/>
      <c r="AK108" s="399"/>
      <c r="AL108" s="399"/>
      <c r="AM108" s="399"/>
      <c r="AN108" s="399"/>
    </row>
    <row r="109" spans="1:40" customFormat="1" x14ac:dyDescent="0.15"/>
    <row r="110" spans="1:40" customFormat="1" x14ac:dyDescent="0.15"/>
    <row r="111" spans="1:40" customFormat="1" x14ac:dyDescent="0.15"/>
    <row r="112" spans="1:40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  <row r="7620" customFormat="1" x14ac:dyDescent="0.15"/>
    <row r="7621" customFormat="1" x14ac:dyDescent="0.15"/>
    <row r="7622" customFormat="1" x14ac:dyDescent="0.15"/>
    <row r="7623" customFormat="1" x14ac:dyDescent="0.15"/>
    <row r="7624" customFormat="1" x14ac:dyDescent="0.15"/>
    <row r="7625" customFormat="1" x14ac:dyDescent="0.15"/>
    <row r="7626" customFormat="1" x14ac:dyDescent="0.15"/>
    <row r="7627" customFormat="1" x14ac:dyDescent="0.15"/>
    <row r="7628" customFormat="1" x14ac:dyDescent="0.15"/>
    <row r="7629" customFormat="1" x14ac:dyDescent="0.15"/>
    <row r="7630" customFormat="1" x14ac:dyDescent="0.15"/>
    <row r="7631" customFormat="1" x14ac:dyDescent="0.15"/>
    <row r="7632" customFormat="1" x14ac:dyDescent="0.15"/>
    <row r="7633" customFormat="1" x14ac:dyDescent="0.15"/>
    <row r="7634" customFormat="1" x14ac:dyDescent="0.15"/>
    <row r="7635" customFormat="1" x14ac:dyDescent="0.15"/>
    <row r="7636" customFormat="1" x14ac:dyDescent="0.15"/>
    <row r="7637" customFormat="1" x14ac:dyDescent="0.15"/>
    <row r="7638" customFormat="1" x14ac:dyDescent="0.15"/>
    <row r="7639" customFormat="1" x14ac:dyDescent="0.15"/>
    <row r="7640" customFormat="1" x14ac:dyDescent="0.15"/>
    <row r="7641" customFormat="1" x14ac:dyDescent="0.15"/>
    <row r="7642" customFormat="1" x14ac:dyDescent="0.15"/>
    <row r="7643" customFormat="1" x14ac:dyDescent="0.15"/>
    <row r="7644" customFormat="1" x14ac:dyDescent="0.15"/>
    <row r="7645" customFormat="1" x14ac:dyDescent="0.15"/>
    <row r="7646" customFormat="1" x14ac:dyDescent="0.15"/>
    <row r="7647" customFormat="1" x14ac:dyDescent="0.15"/>
    <row r="7648" customFormat="1" x14ac:dyDescent="0.15"/>
    <row r="7649" customFormat="1" x14ac:dyDescent="0.15"/>
    <row r="7650" customFormat="1" x14ac:dyDescent="0.15"/>
    <row r="7651" customFormat="1" x14ac:dyDescent="0.15"/>
    <row r="7652" customFormat="1" x14ac:dyDescent="0.15"/>
    <row r="7653" customFormat="1" x14ac:dyDescent="0.15"/>
    <row r="7654" customFormat="1" x14ac:dyDescent="0.15"/>
    <row r="7655" customFormat="1" x14ac:dyDescent="0.15"/>
    <row r="7656" customFormat="1" x14ac:dyDescent="0.15"/>
    <row r="7657" customFormat="1" x14ac:dyDescent="0.15"/>
    <row r="7658" customFormat="1" x14ac:dyDescent="0.15"/>
    <row r="7659" customFormat="1" x14ac:dyDescent="0.15"/>
    <row r="7660" customFormat="1" x14ac:dyDescent="0.15"/>
    <row r="7661" customFormat="1" x14ac:dyDescent="0.15"/>
    <row r="7662" customFormat="1" x14ac:dyDescent="0.15"/>
    <row r="7663" customFormat="1" x14ac:dyDescent="0.15"/>
    <row r="7664" customFormat="1" x14ac:dyDescent="0.15"/>
    <row r="7665" customFormat="1" x14ac:dyDescent="0.15"/>
    <row r="7666" customFormat="1" x14ac:dyDescent="0.15"/>
    <row r="7667" customFormat="1" x14ac:dyDescent="0.15"/>
    <row r="7668" customFormat="1" x14ac:dyDescent="0.15"/>
    <row r="7669" customFormat="1" x14ac:dyDescent="0.15"/>
    <row r="7670" customFormat="1" x14ac:dyDescent="0.15"/>
    <row r="7671" customFormat="1" x14ac:dyDescent="0.15"/>
    <row r="7672" customFormat="1" x14ac:dyDescent="0.15"/>
    <row r="7673" customFormat="1" x14ac:dyDescent="0.15"/>
    <row r="7674" customFormat="1" x14ac:dyDescent="0.15"/>
    <row r="7675" customFormat="1" x14ac:dyDescent="0.15"/>
    <row r="7676" customFormat="1" x14ac:dyDescent="0.15"/>
    <row r="7677" customFormat="1" x14ac:dyDescent="0.15"/>
    <row r="7678" customFormat="1" x14ac:dyDescent="0.15"/>
    <row r="7679" customFormat="1" x14ac:dyDescent="0.15"/>
    <row r="7680" customFormat="1" x14ac:dyDescent="0.15"/>
    <row r="7681" customFormat="1" x14ac:dyDescent="0.15"/>
    <row r="7682" customFormat="1" x14ac:dyDescent="0.15"/>
    <row r="7683" customFormat="1" x14ac:dyDescent="0.15"/>
    <row r="7684" customFormat="1" x14ac:dyDescent="0.15"/>
    <row r="7685" customFormat="1" x14ac:dyDescent="0.15"/>
    <row r="7686" customFormat="1" x14ac:dyDescent="0.15"/>
    <row r="7687" customFormat="1" x14ac:dyDescent="0.15"/>
    <row r="7688" customFormat="1" x14ac:dyDescent="0.15"/>
    <row r="7689" customFormat="1" x14ac:dyDescent="0.15"/>
    <row r="7690" customFormat="1" x14ac:dyDescent="0.15"/>
    <row r="7691" customFormat="1" x14ac:dyDescent="0.15"/>
    <row r="7692" customFormat="1" x14ac:dyDescent="0.15"/>
    <row r="7693" customFormat="1" x14ac:dyDescent="0.15"/>
    <row r="7694" customFormat="1" x14ac:dyDescent="0.15"/>
    <row r="7695" customFormat="1" x14ac:dyDescent="0.15"/>
    <row r="7696" customFormat="1" x14ac:dyDescent="0.15"/>
    <row r="7697" customFormat="1" x14ac:dyDescent="0.15"/>
    <row r="7698" customFormat="1" x14ac:dyDescent="0.15"/>
    <row r="7699" customFormat="1" x14ac:dyDescent="0.15"/>
    <row r="7700" customFormat="1" x14ac:dyDescent="0.15"/>
    <row r="7701" customFormat="1" x14ac:dyDescent="0.15"/>
    <row r="7702" customFormat="1" x14ac:dyDescent="0.15"/>
    <row r="7703" customFormat="1" x14ac:dyDescent="0.15"/>
    <row r="7704" customFormat="1" x14ac:dyDescent="0.15"/>
    <row r="7705" customFormat="1" x14ac:dyDescent="0.15"/>
    <row r="7706" customFormat="1" x14ac:dyDescent="0.15"/>
    <row r="7707" customFormat="1" x14ac:dyDescent="0.15"/>
    <row r="7708" customFormat="1" x14ac:dyDescent="0.15"/>
    <row r="7709" customFormat="1" x14ac:dyDescent="0.15"/>
    <row r="7710" customFormat="1" x14ac:dyDescent="0.15"/>
    <row r="7711" customFormat="1" x14ac:dyDescent="0.15"/>
    <row r="7712" customFormat="1" x14ac:dyDescent="0.15"/>
    <row r="7713" customFormat="1" x14ac:dyDescent="0.15"/>
    <row r="7714" customFormat="1" x14ac:dyDescent="0.15"/>
    <row r="7715" customFormat="1" x14ac:dyDescent="0.15"/>
    <row r="7716" customFormat="1" x14ac:dyDescent="0.15"/>
    <row r="7717" customFormat="1" x14ac:dyDescent="0.15"/>
    <row r="7718" customFormat="1" x14ac:dyDescent="0.15"/>
    <row r="7719" customFormat="1" x14ac:dyDescent="0.15"/>
    <row r="7720" customFormat="1" x14ac:dyDescent="0.15"/>
    <row r="7721" customFormat="1" x14ac:dyDescent="0.15"/>
    <row r="7722" customFormat="1" x14ac:dyDescent="0.15"/>
    <row r="7723" customFormat="1" x14ac:dyDescent="0.15"/>
    <row r="7724" customFormat="1" x14ac:dyDescent="0.15"/>
    <row r="7725" customFormat="1" x14ac:dyDescent="0.15"/>
    <row r="7726" customFormat="1" x14ac:dyDescent="0.15"/>
    <row r="7727" customFormat="1" x14ac:dyDescent="0.15"/>
    <row r="7728" customFormat="1" x14ac:dyDescent="0.15"/>
    <row r="7729" customFormat="1" x14ac:dyDescent="0.15"/>
    <row r="7730" customFormat="1" x14ac:dyDescent="0.15"/>
    <row r="7731" customFormat="1" x14ac:dyDescent="0.15"/>
    <row r="7732" customFormat="1" x14ac:dyDescent="0.15"/>
    <row r="7733" customFormat="1" x14ac:dyDescent="0.15"/>
    <row r="7734" customFormat="1" x14ac:dyDescent="0.15"/>
    <row r="7735" customFormat="1" x14ac:dyDescent="0.15"/>
    <row r="7736" customFormat="1" x14ac:dyDescent="0.15"/>
    <row r="7737" customFormat="1" x14ac:dyDescent="0.15"/>
    <row r="7738" customFormat="1" x14ac:dyDescent="0.15"/>
    <row r="7739" customFormat="1" x14ac:dyDescent="0.15"/>
    <row r="7740" customFormat="1" x14ac:dyDescent="0.15"/>
    <row r="7741" customFormat="1" x14ac:dyDescent="0.15"/>
    <row r="7742" customFormat="1" x14ac:dyDescent="0.15"/>
    <row r="7743" customFormat="1" x14ac:dyDescent="0.15"/>
    <row r="7744" customFormat="1" x14ac:dyDescent="0.15"/>
    <row r="7745" customFormat="1" x14ac:dyDescent="0.15"/>
    <row r="7746" customFormat="1" x14ac:dyDescent="0.15"/>
    <row r="7747" customFormat="1" x14ac:dyDescent="0.15"/>
    <row r="7748" customFormat="1" x14ac:dyDescent="0.15"/>
    <row r="7749" customFormat="1" x14ac:dyDescent="0.15"/>
    <row r="7750" customFormat="1" x14ac:dyDescent="0.15"/>
    <row r="7751" customFormat="1" x14ac:dyDescent="0.15"/>
    <row r="7752" customFormat="1" x14ac:dyDescent="0.15"/>
    <row r="7753" customFormat="1" x14ac:dyDescent="0.15"/>
    <row r="7754" customFormat="1" x14ac:dyDescent="0.15"/>
    <row r="7755" customFormat="1" x14ac:dyDescent="0.15"/>
    <row r="7756" customFormat="1" x14ac:dyDescent="0.15"/>
    <row r="7757" customFormat="1" x14ac:dyDescent="0.15"/>
    <row r="7758" customFormat="1" x14ac:dyDescent="0.15"/>
    <row r="7759" customFormat="1" x14ac:dyDescent="0.15"/>
    <row r="7760" customFormat="1" x14ac:dyDescent="0.15"/>
    <row r="7761" customFormat="1" x14ac:dyDescent="0.15"/>
    <row r="7762" customFormat="1" x14ac:dyDescent="0.15"/>
    <row r="7763" customFormat="1" x14ac:dyDescent="0.15"/>
    <row r="7764" customFormat="1" x14ac:dyDescent="0.15"/>
    <row r="7765" customFormat="1" x14ac:dyDescent="0.15"/>
    <row r="7766" customFormat="1" x14ac:dyDescent="0.15"/>
    <row r="7767" customFormat="1" x14ac:dyDescent="0.15"/>
    <row r="7768" customFormat="1" x14ac:dyDescent="0.15"/>
    <row r="7769" customFormat="1" x14ac:dyDescent="0.15"/>
    <row r="7770" customFormat="1" x14ac:dyDescent="0.15"/>
    <row r="7771" customFormat="1" x14ac:dyDescent="0.15"/>
    <row r="7772" customFormat="1" x14ac:dyDescent="0.15"/>
    <row r="7773" customFormat="1" x14ac:dyDescent="0.15"/>
    <row r="7774" customFormat="1" x14ac:dyDescent="0.15"/>
    <row r="7775" customFormat="1" x14ac:dyDescent="0.15"/>
    <row r="7776" customFormat="1" x14ac:dyDescent="0.15"/>
    <row r="7777" customFormat="1" x14ac:dyDescent="0.15"/>
    <row r="7778" customFormat="1" x14ac:dyDescent="0.15"/>
    <row r="7779" customFormat="1" x14ac:dyDescent="0.15"/>
    <row r="7780" customFormat="1" x14ac:dyDescent="0.15"/>
    <row r="7781" customFormat="1" x14ac:dyDescent="0.15"/>
    <row r="7782" customFormat="1" x14ac:dyDescent="0.15"/>
    <row r="7783" customFormat="1" x14ac:dyDescent="0.15"/>
    <row r="7784" customFormat="1" x14ac:dyDescent="0.15"/>
    <row r="7785" customFormat="1" x14ac:dyDescent="0.15"/>
    <row r="7786" customFormat="1" x14ac:dyDescent="0.15"/>
    <row r="7787" customFormat="1" x14ac:dyDescent="0.15"/>
    <row r="7788" customFormat="1" x14ac:dyDescent="0.15"/>
    <row r="7789" customFormat="1" x14ac:dyDescent="0.15"/>
    <row r="7790" customFormat="1" x14ac:dyDescent="0.15"/>
    <row r="7791" customFormat="1" x14ac:dyDescent="0.15"/>
    <row r="7792" customFormat="1" x14ac:dyDescent="0.15"/>
    <row r="7793" customFormat="1" x14ac:dyDescent="0.15"/>
    <row r="7794" customFormat="1" x14ac:dyDescent="0.15"/>
    <row r="7795" customFormat="1" x14ac:dyDescent="0.15"/>
    <row r="7796" customFormat="1" x14ac:dyDescent="0.15"/>
    <row r="7797" customFormat="1" x14ac:dyDescent="0.15"/>
    <row r="7798" customFormat="1" x14ac:dyDescent="0.15"/>
    <row r="7799" customFormat="1" x14ac:dyDescent="0.15"/>
    <row r="7800" customFormat="1" x14ac:dyDescent="0.15"/>
    <row r="7801" customFormat="1" x14ac:dyDescent="0.15"/>
    <row r="7802" customFormat="1" x14ac:dyDescent="0.15"/>
    <row r="7803" customFormat="1" x14ac:dyDescent="0.15"/>
    <row r="7804" customFormat="1" x14ac:dyDescent="0.15"/>
    <row r="7805" customFormat="1" x14ac:dyDescent="0.15"/>
    <row r="7806" customFormat="1" x14ac:dyDescent="0.15"/>
    <row r="7807" customFormat="1" x14ac:dyDescent="0.15"/>
    <row r="7808" customFormat="1" x14ac:dyDescent="0.15"/>
    <row r="7809" customFormat="1" x14ac:dyDescent="0.15"/>
    <row r="7810" customFormat="1" x14ac:dyDescent="0.15"/>
    <row r="7811" customFormat="1" x14ac:dyDescent="0.15"/>
    <row r="7812" customFormat="1" x14ac:dyDescent="0.15"/>
    <row r="7813" customFormat="1" x14ac:dyDescent="0.15"/>
    <row r="7814" customFormat="1" x14ac:dyDescent="0.15"/>
    <row r="7815" customFormat="1" x14ac:dyDescent="0.15"/>
    <row r="7816" customFormat="1" x14ac:dyDescent="0.15"/>
    <row r="7817" customFormat="1" x14ac:dyDescent="0.15"/>
    <row r="7818" customFormat="1" x14ac:dyDescent="0.15"/>
    <row r="7819" customFormat="1" x14ac:dyDescent="0.15"/>
    <row r="7820" customFormat="1" x14ac:dyDescent="0.15"/>
    <row r="7821" customFormat="1" x14ac:dyDescent="0.15"/>
    <row r="7822" customFormat="1" x14ac:dyDescent="0.15"/>
    <row r="7823" customFormat="1" x14ac:dyDescent="0.15"/>
    <row r="7824" customFormat="1" x14ac:dyDescent="0.15"/>
    <row r="7825" customFormat="1" x14ac:dyDescent="0.15"/>
    <row r="7826" customFormat="1" x14ac:dyDescent="0.15"/>
    <row r="7827" customFormat="1" x14ac:dyDescent="0.15"/>
    <row r="7828" customFormat="1" x14ac:dyDescent="0.15"/>
    <row r="7829" customFormat="1" x14ac:dyDescent="0.15"/>
    <row r="7830" customFormat="1" x14ac:dyDescent="0.15"/>
    <row r="7831" customFormat="1" x14ac:dyDescent="0.15"/>
    <row r="7832" customFormat="1" x14ac:dyDescent="0.15"/>
    <row r="7833" customFormat="1" x14ac:dyDescent="0.15"/>
    <row r="7834" customFormat="1" x14ac:dyDescent="0.15"/>
    <row r="7835" customFormat="1" x14ac:dyDescent="0.15"/>
    <row r="7836" customFormat="1" x14ac:dyDescent="0.15"/>
    <row r="7837" customFormat="1" x14ac:dyDescent="0.15"/>
    <row r="7838" customFormat="1" x14ac:dyDescent="0.15"/>
    <row r="7839" customFormat="1" x14ac:dyDescent="0.15"/>
    <row r="7840" customFormat="1" x14ac:dyDescent="0.15"/>
    <row r="7841" customFormat="1" x14ac:dyDescent="0.15"/>
    <row r="7842" customFormat="1" x14ac:dyDescent="0.15"/>
    <row r="7843" customFormat="1" x14ac:dyDescent="0.15"/>
    <row r="7844" customFormat="1" x14ac:dyDescent="0.15"/>
    <row r="7845" customFormat="1" x14ac:dyDescent="0.15"/>
    <row r="7846" customFormat="1" x14ac:dyDescent="0.15"/>
    <row r="7847" customFormat="1" x14ac:dyDescent="0.15"/>
    <row r="7848" customFormat="1" x14ac:dyDescent="0.15"/>
    <row r="7849" customFormat="1" x14ac:dyDescent="0.15"/>
    <row r="7850" customFormat="1" x14ac:dyDescent="0.15"/>
    <row r="7851" customFormat="1" x14ac:dyDescent="0.15"/>
    <row r="7852" customFormat="1" x14ac:dyDescent="0.15"/>
    <row r="7853" customFormat="1" x14ac:dyDescent="0.15"/>
    <row r="7854" customFormat="1" x14ac:dyDescent="0.15"/>
    <row r="7855" customFormat="1" x14ac:dyDescent="0.15"/>
    <row r="7856" customFormat="1" x14ac:dyDescent="0.15"/>
    <row r="7857" customFormat="1" x14ac:dyDescent="0.15"/>
    <row r="7858" customFormat="1" x14ac:dyDescent="0.15"/>
    <row r="7859" customFormat="1" x14ac:dyDescent="0.15"/>
    <row r="7860" customFormat="1" x14ac:dyDescent="0.15"/>
    <row r="7861" customFormat="1" x14ac:dyDescent="0.15"/>
    <row r="7862" customFormat="1" x14ac:dyDescent="0.15"/>
    <row r="7863" customFormat="1" x14ac:dyDescent="0.15"/>
    <row r="7864" customFormat="1" x14ac:dyDescent="0.15"/>
    <row r="7865" customFormat="1" x14ac:dyDescent="0.15"/>
    <row r="7866" customFormat="1" x14ac:dyDescent="0.15"/>
    <row r="7867" customFormat="1" x14ac:dyDescent="0.15"/>
    <row r="7868" customFormat="1" x14ac:dyDescent="0.15"/>
    <row r="7869" customFormat="1" x14ac:dyDescent="0.15"/>
    <row r="7870" customFormat="1" x14ac:dyDescent="0.15"/>
    <row r="7871" customFormat="1" x14ac:dyDescent="0.15"/>
    <row r="7872" customFormat="1" x14ac:dyDescent="0.15"/>
    <row r="7873" customFormat="1" x14ac:dyDescent="0.15"/>
    <row r="7874" customFormat="1" x14ac:dyDescent="0.15"/>
    <row r="7875" customFormat="1" x14ac:dyDescent="0.15"/>
    <row r="7876" customFormat="1" x14ac:dyDescent="0.15"/>
    <row r="7877" customFormat="1" x14ac:dyDescent="0.15"/>
    <row r="7878" customFormat="1" x14ac:dyDescent="0.15"/>
    <row r="7879" customFormat="1" x14ac:dyDescent="0.15"/>
    <row r="7880" customFormat="1" x14ac:dyDescent="0.15"/>
    <row r="7881" customFormat="1" x14ac:dyDescent="0.15"/>
    <row r="7882" customFormat="1" x14ac:dyDescent="0.15"/>
    <row r="7883" customFormat="1" x14ac:dyDescent="0.15"/>
    <row r="7884" customFormat="1" x14ac:dyDescent="0.15"/>
    <row r="7885" customFormat="1" x14ac:dyDescent="0.15"/>
    <row r="7886" customFormat="1" x14ac:dyDescent="0.15"/>
    <row r="7887" customFormat="1" x14ac:dyDescent="0.15"/>
    <row r="7888" customFormat="1" x14ac:dyDescent="0.15"/>
    <row r="7889" customFormat="1" x14ac:dyDescent="0.15"/>
    <row r="7890" customFormat="1" x14ac:dyDescent="0.15"/>
    <row r="7891" customFormat="1" x14ac:dyDescent="0.15"/>
    <row r="7892" customFormat="1" x14ac:dyDescent="0.15"/>
    <row r="7893" customFormat="1" x14ac:dyDescent="0.15"/>
    <row r="7894" customFormat="1" x14ac:dyDescent="0.15"/>
    <row r="7895" customFormat="1" x14ac:dyDescent="0.15"/>
    <row r="7896" customFormat="1" x14ac:dyDescent="0.15"/>
    <row r="7897" customFormat="1" x14ac:dyDescent="0.15"/>
    <row r="7898" customFormat="1" x14ac:dyDescent="0.15"/>
    <row r="7899" customFormat="1" x14ac:dyDescent="0.15"/>
    <row r="7900" customFormat="1" x14ac:dyDescent="0.15"/>
    <row r="7901" customFormat="1" x14ac:dyDescent="0.15"/>
    <row r="7902" customFormat="1" x14ac:dyDescent="0.15"/>
    <row r="7903" customFormat="1" x14ac:dyDescent="0.15"/>
    <row r="7904" customFormat="1" x14ac:dyDescent="0.15"/>
    <row r="7905" customFormat="1" x14ac:dyDescent="0.15"/>
    <row r="7906" customFormat="1" x14ac:dyDescent="0.15"/>
    <row r="7907" customFormat="1" x14ac:dyDescent="0.15"/>
    <row r="7908" customFormat="1" x14ac:dyDescent="0.15"/>
    <row r="7909" customFormat="1" x14ac:dyDescent="0.15"/>
    <row r="7910" customFormat="1" x14ac:dyDescent="0.15"/>
    <row r="7911" customFormat="1" x14ac:dyDescent="0.15"/>
    <row r="7912" customFormat="1" x14ac:dyDescent="0.15"/>
    <row r="7913" customFormat="1" x14ac:dyDescent="0.15"/>
    <row r="7914" customFormat="1" x14ac:dyDescent="0.15"/>
    <row r="7915" customFormat="1" x14ac:dyDescent="0.15"/>
    <row r="7916" customFormat="1" x14ac:dyDescent="0.15"/>
    <row r="7917" customFormat="1" x14ac:dyDescent="0.15"/>
    <row r="7918" customFormat="1" x14ac:dyDescent="0.15"/>
    <row r="7919" customFormat="1" x14ac:dyDescent="0.15"/>
    <row r="7920" customFormat="1" x14ac:dyDescent="0.15"/>
    <row r="7921" customFormat="1" x14ac:dyDescent="0.15"/>
    <row r="7922" customFormat="1" x14ac:dyDescent="0.15"/>
    <row r="7923" customFormat="1" x14ac:dyDescent="0.15"/>
    <row r="7924" customFormat="1" x14ac:dyDescent="0.15"/>
    <row r="7925" customFormat="1" x14ac:dyDescent="0.15"/>
    <row r="7926" customFormat="1" x14ac:dyDescent="0.15"/>
    <row r="7927" customFormat="1" x14ac:dyDescent="0.15"/>
    <row r="7928" customFormat="1" x14ac:dyDescent="0.15"/>
    <row r="7929" customFormat="1" x14ac:dyDescent="0.15"/>
    <row r="7930" customFormat="1" x14ac:dyDescent="0.15"/>
    <row r="7931" customFormat="1" x14ac:dyDescent="0.15"/>
    <row r="7932" customFormat="1" x14ac:dyDescent="0.15"/>
    <row r="7933" customFormat="1" x14ac:dyDescent="0.15"/>
    <row r="7934" customFormat="1" x14ac:dyDescent="0.15"/>
    <row r="7935" customFormat="1" x14ac:dyDescent="0.15"/>
    <row r="7936" customFormat="1" x14ac:dyDescent="0.15"/>
    <row r="7937" customFormat="1" x14ac:dyDescent="0.15"/>
    <row r="7938" customFormat="1" x14ac:dyDescent="0.15"/>
    <row r="7939" customFormat="1" x14ac:dyDescent="0.15"/>
    <row r="7940" customFormat="1" x14ac:dyDescent="0.15"/>
    <row r="7941" customFormat="1" x14ac:dyDescent="0.15"/>
    <row r="7942" customFormat="1" x14ac:dyDescent="0.15"/>
    <row r="7943" customFormat="1" x14ac:dyDescent="0.15"/>
    <row r="7944" customFormat="1" x14ac:dyDescent="0.15"/>
    <row r="7945" customFormat="1" x14ac:dyDescent="0.15"/>
    <row r="7946" customFormat="1" x14ac:dyDescent="0.15"/>
    <row r="7947" customFormat="1" x14ac:dyDescent="0.15"/>
    <row r="7948" customFormat="1" x14ac:dyDescent="0.15"/>
    <row r="7949" customFormat="1" x14ac:dyDescent="0.15"/>
    <row r="7950" customFormat="1" x14ac:dyDescent="0.15"/>
    <row r="7951" customFormat="1" x14ac:dyDescent="0.15"/>
    <row r="7952" customFormat="1" x14ac:dyDescent="0.15"/>
    <row r="7953" customFormat="1" x14ac:dyDescent="0.15"/>
    <row r="7954" customFormat="1" x14ac:dyDescent="0.15"/>
    <row r="7955" customFormat="1" x14ac:dyDescent="0.15"/>
    <row r="7956" customFormat="1" x14ac:dyDescent="0.15"/>
    <row r="7957" customFormat="1" x14ac:dyDescent="0.15"/>
    <row r="7958" customFormat="1" x14ac:dyDescent="0.15"/>
    <row r="7959" customFormat="1" x14ac:dyDescent="0.15"/>
    <row r="7960" customFormat="1" x14ac:dyDescent="0.15"/>
    <row r="7961" customFormat="1" x14ac:dyDescent="0.15"/>
    <row r="7962" customFormat="1" x14ac:dyDescent="0.15"/>
    <row r="7963" customFormat="1" x14ac:dyDescent="0.15"/>
    <row r="7964" customFormat="1" x14ac:dyDescent="0.15"/>
    <row r="7965" customFormat="1" x14ac:dyDescent="0.15"/>
    <row r="7966" customFormat="1" x14ac:dyDescent="0.15"/>
    <row r="7967" customFormat="1" x14ac:dyDescent="0.15"/>
    <row r="7968" customFormat="1" x14ac:dyDescent="0.15"/>
    <row r="7969" customFormat="1" x14ac:dyDescent="0.15"/>
    <row r="7970" customFormat="1" x14ac:dyDescent="0.15"/>
    <row r="7971" customFormat="1" x14ac:dyDescent="0.15"/>
    <row r="7972" customFormat="1" x14ac:dyDescent="0.15"/>
    <row r="7973" customFormat="1" x14ac:dyDescent="0.15"/>
    <row r="7974" customFormat="1" x14ac:dyDescent="0.15"/>
    <row r="7975" customFormat="1" x14ac:dyDescent="0.15"/>
    <row r="7976" customFormat="1" x14ac:dyDescent="0.15"/>
    <row r="7977" customFormat="1" x14ac:dyDescent="0.15"/>
    <row r="7978" customFormat="1" x14ac:dyDescent="0.15"/>
    <row r="7979" customFormat="1" x14ac:dyDescent="0.15"/>
    <row r="7980" customFormat="1" x14ac:dyDescent="0.15"/>
    <row r="7981" customFormat="1" x14ac:dyDescent="0.15"/>
    <row r="7982" customFormat="1" x14ac:dyDescent="0.15"/>
    <row r="7983" customFormat="1" x14ac:dyDescent="0.15"/>
    <row r="7984" customFormat="1" x14ac:dyDescent="0.15"/>
    <row r="7985" customFormat="1" x14ac:dyDescent="0.15"/>
    <row r="7986" customFormat="1" x14ac:dyDescent="0.15"/>
    <row r="7987" customFormat="1" x14ac:dyDescent="0.15"/>
    <row r="7988" customFormat="1" x14ac:dyDescent="0.15"/>
    <row r="7989" customFormat="1" x14ac:dyDescent="0.15"/>
    <row r="7990" customFormat="1" x14ac:dyDescent="0.15"/>
    <row r="7991" customFormat="1" x14ac:dyDescent="0.15"/>
    <row r="7992" customFormat="1" x14ac:dyDescent="0.15"/>
    <row r="7993" customFormat="1" x14ac:dyDescent="0.15"/>
    <row r="7994" customFormat="1" x14ac:dyDescent="0.15"/>
    <row r="7995" customFormat="1" x14ac:dyDescent="0.15"/>
    <row r="7996" customFormat="1" x14ac:dyDescent="0.15"/>
    <row r="7997" customFormat="1" x14ac:dyDescent="0.15"/>
    <row r="7998" customFormat="1" x14ac:dyDescent="0.15"/>
    <row r="7999" customFormat="1" x14ac:dyDescent="0.15"/>
    <row r="8000" customFormat="1" x14ac:dyDescent="0.15"/>
    <row r="8001" customFormat="1" x14ac:dyDescent="0.15"/>
    <row r="8002" customFormat="1" x14ac:dyDescent="0.15"/>
    <row r="8003" customFormat="1" x14ac:dyDescent="0.15"/>
    <row r="8004" customFormat="1" x14ac:dyDescent="0.15"/>
    <row r="8005" customFormat="1" x14ac:dyDescent="0.15"/>
    <row r="8006" customFormat="1" x14ac:dyDescent="0.15"/>
    <row r="8007" customFormat="1" x14ac:dyDescent="0.15"/>
    <row r="8008" customFormat="1" x14ac:dyDescent="0.15"/>
    <row r="8009" customFormat="1" x14ac:dyDescent="0.15"/>
    <row r="8010" customFormat="1" x14ac:dyDescent="0.15"/>
    <row r="8011" customFormat="1" x14ac:dyDescent="0.15"/>
    <row r="8012" customFormat="1" x14ac:dyDescent="0.15"/>
    <row r="8013" customFormat="1" x14ac:dyDescent="0.15"/>
    <row r="8014" customFormat="1" x14ac:dyDescent="0.15"/>
    <row r="8015" customFormat="1" x14ac:dyDescent="0.15"/>
    <row r="8016" customFormat="1" x14ac:dyDescent="0.15"/>
    <row r="8017" customFormat="1" x14ac:dyDescent="0.15"/>
    <row r="8018" customFormat="1" x14ac:dyDescent="0.15"/>
    <row r="8019" customFormat="1" x14ac:dyDescent="0.15"/>
    <row r="8020" customFormat="1" x14ac:dyDescent="0.15"/>
    <row r="8021" customFormat="1" x14ac:dyDescent="0.15"/>
    <row r="8022" customFormat="1" x14ac:dyDescent="0.15"/>
    <row r="8023" customFormat="1" x14ac:dyDescent="0.15"/>
    <row r="8024" customFormat="1" x14ac:dyDescent="0.15"/>
    <row r="8025" customFormat="1" x14ac:dyDescent="0.15"/>
    <row r="8026" customFormat="1" x14ac:dyDescent="0.15"/>
    <row r="8027" customFormat="1" x14ac:dyDescent="0.15"/>
    <row r="8028" customFormat="1" x14ac:dyDescent="0.15"/>
    <row r="8029" customFormat="1" x14ac:dyDescent="0.15"/>
    <row r="8030" customFormat="1" x14ac:dyDescent="0.15"/>
    <row r="8031" customFormat="1" x14ac:dyDescent="0.15"/>
    <row r="8032" customFormat="1" x14ac:dyDescent="0.15"/>
    <row r="8033" customFormat="1" x14ac:dyDescent="0.15"/>
    <row r="8034" customFormat="1" x14ac:dyDescent="0.15"/>
    <row r="8035" customFormat="1" x14ac:dyDescent="0.15"/>
    <row r="8036" customFormat="1" x14ac:dyDescent="0.15"/>
    <row r="8037" customFormat="1" x14ac:dyDescent="0.15"/>
    <row r="8038" customFormat="1" x14ac:dyDescent="0.15"/>
    <row r="8039" customFormat="1" x14ac:dyDescent="0.15"/>
    <row r="8040" customFormat="1" x14ac:dyDescent="0.15"/>
    <row r="8041" customFormat="1" x14ac:dyDescent="0.15"/>
    <row r="8042" customFormat="1" x14ac:dyDescent="0.15"/>
    <row r="8043" customFormat="1" x14ac:dyDescent="0.15"/>
    <row r="8044" customFormat="1" x14ac:dyDescent="0.15"/>
    <row r="8045" customFormat="1" x14ac:dyDescent="0.15"/>
    <row r="8046" customFormat="1" x14ac:dyDescent="0.15"/>
    <row r="8047" customFormat="1" x14ac:dyDescent="0.15"/>
    <row r="8048" customFormat="1" x14ac:dyDescent="0.15"/>
    <row r="8049" customFormat="1" x14ac:dyDescent="0.15"/>
    <row r="8050" customFormat="1" x14ac:dyDescent="0.15"/>
    <row r="8051" customFormat="1" x14ac:dyDescent="0.15"/>
    <row r="8052" customFormat="1" x14ac:dyDescent="0.15"/>
    <row r="8053" customFormat="1" x14ac:dyDescent="0.15"/>
    <row r="8054" customFormat="1" x14ac:dyDescent="0.15"/>
    <row r="8055" customFormat="1" x14ac:dyDescent="0.15"/>
    <row r="8056" customFormat="1" x14ac:dyDescent="0.15"/>
    <row r="8057" customFormat="1" x14ac:dyDescent="0.15"/>
    <row r="8058" customFormat="1" x14ac:dyDescent="0.15"/>
    <row r="8059" customFormat="1" x14ac:dyDescent="0.15"/>
    <row r="8060" customFormat="1" x14ac:dyDescent="0.15"/>
    <row r="8061" customFormat="1" x14ac:dyDescent="0.15"/>
    <row r="8062" customFormat="1" x14ac:dyDescent="0.15"/>
    <row r="8063" customFormat="1" x14ac:dyDescent="0.15"/>
    <row r="8064" customFormat="1" x14ac:dyDescent="0.15"/>
    <row r="8065" customFormat="1" x14ac:dyDescent="0.15"/>
    <row r="8066" customFormat="1" x14ac:dyDescent="0.15"/>
    <row r="8067" customFormat="1" x14ac:dyDescent="0.15"/>
    <row r="8068" customFormat="1" x14ac:dyDescent="0.15"/>
    <row r="8069" customFormat="1" x14ac:dyDescent="0.15"/>
    <row r="8070" customFormat="1" x14ac:dyDescent="0.15"/>
    <row r="8071" customFormat="1" x14ac:dyDescent="0.15"/>
    <row r="8072" customFormat="1" x14ac:dyDescent="0.15"/>
    <row r="8073" customFormat="1" x14ac:dyDescent="0.15"/>
    <row r="8074" customFormat="1" x14ac:dyDescent="0.15"/>
    <row r="8075" customFormat="1" x14ac:dyDescent="0.15"/>
    <row r="8076" customFormat="1" x14ac:dyDescent="0.15"/>
    <row r="8077" customFormat="1" x14ac:dyDescent="0.15"/>
    <row r="8078" customFormat="1" x14ac:dyDescent="0.15"/>
    <row r="8079" customFormat="1" x14ac:dyDescent="0.15"/>
    <row r="8080" customFormat="1" x14ac:dyDescent="0.15"/>
    <row r="8081" customFormat="1" x14ac:dyDescent="0.15"/>
    <row r="8082" customFormat="1" x14ac:dyDescent="0.15"/>
    <row r="8083" customFormat="1" x14ac:dyDescent="0.15"/>
    <row r="8084" customFormat="1" x14ac:dyDescent="0.15"/>
    <row r="8085" customFormat="1" x14ac:dyDescent="0.15"/>
    <row r="8086" customFormat="1" x14ac:dyDescent="0.15"/>
    <row r="8087" customFormat="1" x14ac:dyDescent="0.15"/>
    <row r="8088" customFormat="1" x14ac:dyDescent="0.15"/>
    <row r="8089" customFormat="1" x14ac:dyDescent="0.15"/>
    <row r="8090" customFormat="1" x14ac:dyDescent="0.15"/>
    <row r="8091" customFormat="1" x14ac:dyDescent="0.15"/>
    <row r="8092" customFormat="1" x14ac:dyDescent="0.15"/>
    <row r="8093" customFormat="1" x14ac:dyDescent="0.15"/>
    <row r="8094" customFormat="1" x14ac:dyDescent="0.15"/>
    <row r="8095" customFormat="1" x14ac:dyDescent="0.15"/>
    <row r="8096" customFormat="1" x14ac:dyDescent="0.15"/>
    <row r="8097" customFormat="1" x14ac:dyDescent="0.15"/>
    <row r="8098" customFormat="1" x14ac:dyDescent="0.15"/>
    <row r="8099" customFormat="1" x14ac:dyDescent="0.15"/>
    <row r="8100" customFormat="1" x14ac:dyDescent="0.15"/>
    <row r="8101" customFormat="1" x14ac:dyDescent="0.15"/>
    <row r="8102" customFormat="1" x14ac:dyDescent="0.15"/>
    <row r="8103" customFormat="1" x14ac:dyDescent="0.15"/>
    <row r="8104" customFormat="1" x14ac:dyDescent="0.15"/>
    <row r="8105" customFormat="1" x14ac:dyDescent="0.15"/>
    <row r="8106" customFormat="1" x14ac:dyDescent="0.15"/>
    <row r="8107" customFormat="1" x14ac:dyDescent="0.15"/>
    <row r="8108" customFormat="1" x14ac:dyDescent="0.15"/>
    <row r="8109" customFormat="1" x14ac:dyDescent="0.15"/>
    <row r="8110" customFormat="1" x14ac:dyDescent="0.15"/>
    <row r="8111" customFormat="1" x14ac:dyDescent="0.15"/>
    <row r="8112" customFormat="1" x14ac:dyDescent="0.15"/>
    <row r="8113" customFormat="1" x14ac:dyDescent="0.15"/>
    <row r="8114" customFormat="1" x14ac:dyDescent="0.15"/>
    <row r="8115" customFormat="1" x14ac:dyDescent="0.15"/>
    <row r="8116" customFormat="1" x14ac:dyDescent="0.15"/>
    <row r="8117" customFormat="1" x14ac:dyDescent="0.15"/>
    <row r="8118" customFormat="1" x14ac:dyDescent="0.15"/>
    <row r="8119" customFormat="1" x14ac:dyDescent="0.15"/>
    <row r="8120" customFormat="1" x14ac:dyDescent="0.15"/>
    <row r="8121" customFormat="1" x14ac:dyDescent="0.15"/>
    <row r="8122" customFormat="1" x14ac:dyDescent="0.15"/>
    <row r="8123" customFormat="1" x14ac:dyDescent="0.15"/>
    <row r="8124" customFormat="1" x14ac:dyDescent="0.15"/>
    <row r="8125" customFormat="1" x14ac:dyDescent="0.15"/>
    <row r="8126" customFormat="1" x14ac:dyDescent="0.15"/>
    <row r="8127" customFormat="1" x14ac:dyDescent="0.15"/>
    <row r="8128" customFormat="1" x14ac:dyDescent="0.15"/>
    <row r="8129" customFormat="1" x14ac:dyDescent="0.15"/>
    <row r="8130" customFormat="1" x14ac:dyDescent="0.15"/>
    <row r="8131" customFormat="1" x14ac:dyDescent="0.15"/>
    <row r="8132" customFormat="1" x14ac:dyDescent="0.15"/>
    <row r="8133" customFormat="1" x14ac:dyDescent="0.15"/>
    <row r="8134" customFormat="1" x14ac:dyDescent="0.15"/>
    <row r="8135" customFormat="1" x14ac:dyDescent="0.15"/>
    <row r="8136" customFormat="1" x14ac:dyDescent="0.15"/>
    <row r="8137" customFormat="1" x14ac:dyDescent="0.15"/>
    <row r="8138" customFormat="1" x14ac:dyDescent="0.15"/>
    <row r="8139" customFormat="1" x14ac:dyDescent="0.15"/>
    <row r="8140" customFormat="1" x14ac:dyDescent="0.15"/>
    <row r="8141" customFormat="1" x14ac:dyDescent="0.15"/>
    <row r="8142" customFormat="1" x14ac:dyDescent="0.15"/>
    <row r="8143" customFormat="1" x14ac:dyDescent="0.15"/>
    <row r="8144" customFormat="1" x14ac:dyDescent="0.15"/>
    <row r="8145" customFormat="1" x14ac:dyDescent="0.15"/>
    <row r="8146" customFormat="1" x14ac:dyDescent="0.15"/>
    <row r="8147" customFormat="1" x14ac:dyDescent="0.15"/>
    <row r="8148" customFormat="1" x14ac:dyDescent="0.15"/>
    <row r="8149" customFormat="1" x14ac:dyDescent="0.15"/>
    <row r="8150" customFormat="1" x14ac:dyDescent="0.15"/>
    <row r="8151" customFormat="1" x14ac:dyDescent="0.15"/>
    <row r="8152" customFormat="1" x14ac:dyDescent="0.15"/>
    <row r="8153" customFormat="1" x14ac:dyDescent="0.15"/>
    <row r="8154" customFormat="1" x14ac:dyDescent="0.15"/>
    <row r="8155" customFormat="1" x14ac:dyDescent="0.15"/>
    <row r="8156" customFormat="1" x14ac:dyDescent="0.15"/>
    <row r="8157" customFormat="1" x14ac:dyDescent="0.15"/>
    <row r="8158" customFormat="1" x14ac:dyDescent="0.15"/>
    <row r="8159" customFormat="1" x14ac:dyDescent="0.15"/>
    <row r="8160" customFormat="1" x14ac:dyDescent="0.15"/>
    <row r="8161" customFormat="1" x14ac:dyDescent="0.15"/>
    <row r="8162" customFormat="1" x14ac:dyDescent="0.15"/>
    <row r="8163" customFormat="1" x14ac:dyDescent="0.15"/>
    <row r="8164" customFormat="1" x14ac:dyDescent="0.15"/>
    <row r="8165" customFormat="1" x14ac:dyDescent="0.15"/>
    <row r="8166" customFormat="1" x14ac:dyDescent="0.15"/>
    <row r="8167" customFormat="1" x14ac:dyDescent="0.15"/>
    <row r="8168" customFormat="1" x14ac:dyDescent="0.15"/>
    <row r="8169" customFormat="1" x14ac:dyDescent="0.15"/>
    <row r="8170" customFormat="1" x14ac:dyDescent="0.15"/>
    <row r="8171" customFormat="1" x14ac:dyDescent="0.15"/>
    <row r="8172" customFormat="1" x14ac:dyDescent="0.15"/>
    <row r="8173" customFormat="1" x14ac:dyDescent="0.15"/>
    <row r="8174" customFormat="1" x14ac:dyDescent="0.15"/>
    <row r="8175" customFormat="1" x14ac:dyDescent="0.15"/>
    <row r="8176" customFormat="1" x14ac:dyDescent="0.15"/>
    <row r="8177" customFormat="1" x14ac:dyDescent="0.15"/>
    <row r="8178" customFormat="1" x14ac:dyDescent="0.15"/>
    <row r="8179" customFormat="1" x14ac:dyDescent="0.15"/>
    <row r="8180" customFormat="1" x14ac:dyDescent="0.15"/>
    <row r="8181" customFormat="1" x14ac:dyDescent="0.15"/>
    <row r="8182" customFormat="1" x14ac:dyDescent="0.15"/>
    <row r="8183" customFormat="1" x14ac:dyDescent="0.15"/>
    <row r="8184" customFormat="1" x14ac:dyDescent="0.15"/>
    <row r="8185" customFormat="1" x14ac:dyDescent="0.15"/>
    <row r="8186" customFormat="1" x14ac:dyDescent="0.15"/>
    <row r="8187" customFormat="1" x14ac:dyDescent="0.15"/>
    <row r="8188" customFormat="1" x14ac:dyDescent="0.15"/>
    <row r="8189" customFormat="1" x14ac:dyDescent="0.15"/>
    <row r="8190" customFormat="1" x14ac:dyDescent="0.15"/>
    <row r="8191" customFormat="1" x14ac:dyDescent="0.15"/>
    <row r="8192" customFormat="1" x14ac:dyDescent="0.15"/>
    <row r="8193" customFormat="1" x14ac:dyDescent="0.15"/>
    <row r="8194" customFormat="1" x14ac:dyDescent="0.15"/>
    <row r="8195" customFormat="1" x14ac:dyDescent="0.15"/>
    <row r="8196" customFormat="1" x14ac:dyDescent="0.15"/>
    <row r="8197" customFormat="1" x14ac:dyDescent="0.15"/>
    <row r="8198" customFormat="1" x14ac:dyDescent="0.15"/>
    <row r="8199" customFormat="1" x14ac:dyDescent="0.15"/>
    <row r="8200" customFormat="1" x14ac:dyDescent="0.15"/>
    <row r="8201" customFormat="1" x14ac:dyDescent="0.15"/>
    <row r="8202" customFormat="1" x14ac:dyDescent="0.15"/>
    <row r="8203" customFormat="1" x14ac:dyDescent="0.15"/>
    <row r="8204" customFormat="1" x14ac:dyDescent="0.15"/>
    <row r="8205" customFormat="1" x14ac:dyDescent="0.15"/>
    <row r="8206" customFormat="1" x14ac:dyDescent="0.15"/>
    <row r="8207" customFormat="1" x14ac:dyDescent="0.15"/>
    <row r="8208" customFormat="1" x14ac:dyDescent="0.15"/>
    <row r="8209" customFormat="1" x14ac:dyDescent="0.15"/>
    <row r="8210" customFormat="1" x14ac:dyDescent="0.15"/>
    <row r="8211" customFormat="1" x14ac:dyDescent="0.15"/>
    <row r="8212" customFormat="1" x14ac:dyDescent="0.15"/>
    <row r="8213" customFormat="1" x14ac:dyDescent="0.15"/>
    <row r="8214" customFormat="1" x14ac:dyDescent="0.15"/>
    <row r="8215" customFormat="1" x14ac:dyDescent="0.15"/>
    <row r="8216" customFormat="1" x14ac:dyDescent="0.15"/>
    <row r="8217" customFormat="1" x14ac:dyDescent="0.15"/>
    <row r="8218" customFormat="1" x14ac:dyDescent="0.15"/>
    <row r="8219" customFormat="1" x14ac:dyDescent="0.15"/>
    <row r="8220" customFormat="1" x14ac:dyDescent="0.15"/>
    <row r="8221" customFormat="1" x14ac:dyDescent="0.15"/>
    <row r="8222" customFormat="1" x14ac:dyDescent="0.15"/>
    <row r="8223" customFormat="1" x14ac:dyDescent="0.15"/>
    <row r="8224" customFormat="1" x14ac:dyDescent="0.15"/>
    <row r="8225" customFormat="1" x14ac:dyDescent="0.15"/>
    <row r="8226" customFormat="1" x14ac:dyDescent="0.15"/>
    <row r="8227" customFormat="1" x14ac:dyDescent="0.15"/>
    <row r="8228" customFormat="1" x14ac:dyDescent="0.15"/>
    <row r="8229" customFormat="1" x14ac:dyDescent="0.15"/>
    <row r="8230" customFormat="1" x14ac:dyDescent="0.15"/>
    <row r="8231" customFormat="1" x14ac:dyDescent="0.15"/>
    <row r="8232" customFormat="1" x14ac:dyDescent="0.15"/>
    <row r="8233" customFormat="1" x14ac:dyDescent="0.15"/>
    <row r="8234" customFormat="1" x14ac:dyDescent="0.15"/>
    <row r="8235" customFormat="1" x14ac:dyDescent="0.15"/>
    <row r="8236" customFormat="1" x14ac:dyDescent="0.15"/>
    <row r="8237" customFormat="1" x14ac:dyDescent="0.15"/>
    <row r="8238" customFormat="1" x14ac:dyDescent="0.15"/>
    <row r="8239" customFormat="1" x14ac:dyDescent="0.15"/>
    <row r="8240" customFormat="1" x14ac:dyDescent="0.15"/>
    <row r="8241" customFormat="1" x14ac:dyDescent="0.15"/>
    <row r="8242" customFormat="1" x14ac:dyDescent="0.15"/>
    <row r="8243" customFormat="1" x14ac:dyDescent="0.15"/>
    <row r="8244" customFormat="1" x14ac:dyDescent="0.15"/>
    <row r="8245" customFormat="1" x14ac:dyDescent="0.15"/>
    <row r="8246" customFormat="1" x14ac:dyDescent="0.15"/>
    <row r="8247" customFormat="1" x14ac:dyDescent="0.15"/>
    <row r="8248" customFormat="1" x14ac:dyDescent="0.15"/>
    <row r="8249" customFormat="1" x14ac:dyDescent="0.15"/>
    <row r="8250" customFormat="1" x14ac:dyDescent="0.15"/>
    <row r="8251" customFormat="1" x14ac:dyDescent="0.15"/>
    <row r="8252" customFormat="1" x14ac:dyDescent="0.15"/>
    <row r="8253" customFormat="1" x14ac:dyDescent="0.15"/>
    <row r="8254" customFormat="1" x14ac:dyDescent="0.15"/>
    <row r="8255" customFormat="1" x14ac:dyDescent="0.15"/>
    <row r="8256" customFormat="1" x14ac:dyDescent="0.15"/>
    <row r="8257" customFormat="1" x14ac:dyDescent="0.15"/>
    <row r="8258" customFormat="1" x14ac:dyDescent="0.15"/>
    <row r="8259" customFormat="1" x14ac:dyDescent="0.15"/>
    <row r="8260" customFormat="1" x14ac:dyDescent="0.15"/>
    <row r="8261" customFormat="1" x14ac:dyDescent="0.15"/>
    <row r="8262" customFormat="1" x14ac:dyDescent="0.15"/>
    <row r="8263" customFormat="1" x14ac:dyDescent="0.15"/>
    <row r="8264" customFormat="1" x14ac:dyDescent="0.15"/>
    <row r="8265" customFormat="1" x14ac:dyDescent="0.15"/>
    <row r="8266" customFormat="1" x14ac:dyDescent="0.15"/>
    <row r="8267" customFormat="1" x14ac:dyDescent="0.15"/>
    <row r="8268" customFormat="1" x14ac:dyDescent="0.15"/>
    <row r="8269" customFormat="1" x14ac:dyDescent="0.15"/>
    <row r="8270" customFormat="1" x14ac:dyDescent="0.15"/>
    <row r="8271" customFormat="1" x14ac:dyDescent="0.15"/>
    <row r="8272" customFormat="1" x14ac:dyDescent="0.15"/>
    <row r="8273" customFormat="1" x14ac:dyDescent="0.15"/>
    <row r="8274" customFormat="1" x14ac:dyDescent="0.15"/>
    <row r="8275" customFormat="1" x14ac:dyDescent="0.15"/>
    <row r="8276" customFormat="1" x14ac:dyDescent="0.15"/>
    <row r="8277" customFormat="1" x14ac:dyDescent="0.15"/>
    <row r="8278" customFormat="1" x14ac:dyDescent="0.15"/>
    <row r="8279" customFormat="1" x14ac:dyDescent="0.15"/>
    <row r="8280" customFormat="1" x14ac:dyDescent="0.15"/>
    <row r="8281" customFormat="1" x14ac:dyDescent="0.15"/>
    <row r="8282" customFormat="1" x14ac:dyDescent="0.15"/>
    <row r="8283" customFormat="1" x14ac:dyDescent="0.15"/>
    <row r="8284" customFormat="1" x14ac:dyDescent="0.15"/>
    <row r="8285" customFormat="1" x14ac:dyDescent="0.15"/>
    <row r="8286" customFormat="1" x14ac:dyDescent="0.15"/>
    <row r="8287" customFormat="1" x14ac:dyDescent="0.15"/>
    <row r="8288" customFormat="1" x14ac:dyDescent="0.15"/>
    <row r="8289" customFormat="1" x14ac:dyDescent="0.15"/>
    <row r="8290" customFormat="1" x14ac:dyDescent="0.15"/>
    <row r="8291" customFormat="1" x14ac:dyDescent="0.15"/>
    <row r="8292" customFormat="1" x14ac:dyDescent="0.15"/>
    <row r="8293" customFormat="1" x14ac:dyDescent="0.15"/>
    <row r="8294" customFormat="1" x14ac:dyDescent="0.15"/>
    <row r="8295" customFormat="1" x14ac:dyDescent="0.15"/>
    <row r="8296" customFormat="1" x14ac:dyDescent="0.15"/>
    <row r="8297" customFormat="1" x14ac:dyDescent="0.15"/>
    <row r="8298" customFormat="1" x14ac:dyDescent="0.15"/>
    <row r="8299" customFormat="1" x14ac:dyDescent="0.15"/>
    <row r="8300" customFormat="1" x14ac:dyDescent="0.15"/>
    <row r="8301" customFormat="1" x14ac:dyDescent="0.15"/>
    <row r="8302" customFormat="1" x14ac:dyDescent="0.15"/>
    <row r="8303" customFormat="1" x14ac:dyDescent="0.15"/>
    <row r="8304" customFormat="1" x14ac:dyDescent="0.15"/>
    <row r="8305" customFormat="1" x14ac:dyDescent="0.15"/>
    <row r="8306" customFormat="1" x14ac:dyDescent="0.15"/>
    <row r="8307" customFormat="1" x14ac:dyDescent="0.15"/>
    <row r="8308" customFormat="1" x14ac:dyDescent="0.15"/>
    <row r="8309" customFormat="1" x14ac:dyDescent="0.15"/>
    <row r="8310" customFormat="1" x14ac:dyDescent="0.15"/>
    <row r="8311" customFormat="1" x14ac:dyDescent="0.15"/>
    <row r="8312" customFormat="1" x14ac:dyDescent="0.15"/>
    <row r="8313" customFormat="1" x14ac:dyDescent="0.15"/>
    <row r="8314" customFormat="1" x14ac:dyDescent="0.15"/>
    <row r="8315" customFormat="1" x14ac:dyDescent="0.15"/>
    <row r="8316" customFormat="1" x14ac:dyDescent="0.15"/>
    <row r="8317" customFormat="1" x14ac:dyDescent="0.15"/>
    <row r="8318" customFormat="1" x14ac:dyDescent="0.15"/>
    <row r="8319" customFormat="1" x14ac:dyDescent="0.15"/>
    <row r="8320" customFormat="1" x14ac:dyDescent="0.15"/>
    <row r="8321" customFormat="1" x14ac:dyDescent="0.15"/>
    <row r="8322" customFormat="1" x14ac:dyDescent="0.15"/>
    <row r="8323" customFormat="1" x14ac:dyDescent="0.15"/>
    <row r="8324" customFormat="1" x14ac:dyDescent="0.15"/>
    <row r="8325" customFormat="1" x14ac:dyDescent="0.15"/>
    <row r="8326" customFormat="1" x14ac:dyDescent="0.15"/>
    <row r="8327" customFormat="1" x14ac:dyDescent="0.15"/>
    <row r="8328" customFormat="1" x14ac:dyDescent="0.15"/>
    <row r="8329" customFormat="1" x14ac:dyDescent="0.15"/>
    <row r="8330" customFormat="1" x14ac:dyDescent="0.15"/>
    <row r="8331" customFormat="1" x14ac:dyDescent="0.15"/>
    <row r="8332" customFormat="1" x14ac:dyDescent="0.15"/>
    <row r="8333" customFormat="1" x14ac:dyDescent="0.15"/>
    <row r="8334" customFormat="1" x14ac:dyDescent="0.15"/>
    <row r="8335" customFormat="1" x14ac:dyDescent="0.15"/>
    <row r="8336" customFormat="1" x14ac:dyDescent="0.15"/>
    <row r="8337" customFormat="1" x14ac:dyDescent="0.15"/>
    <row r="8338" customFormat="1" x14ac:dyDescent="0.15"/>
    <row r="8339" customFormat="1" x14ac:dyDescent="0.15"/>
    <row r="8340" customFormat="1" x14ac:dyDescent="0.15"/>
    <row r="8341" customFormat="1" x14ac:dyDescent="0.15"/>
    <row r="8342" customFormat="1" x14ac:dyDescent="0.15"/>
    <row r="8343" customFormat="1" x14ac:dyDescent="0.15"/>
    <row r="8344" customFormat="1" x14ac:dyDescent="0.15"/>
    <row r="8345" customFormat="1" x14ac:dyDescent="0.15"/>
    <row r="8346" customFormat="1" x14ac:dyDescent="0.15"/>
    <row r="8347" customFormat="1" x14ac:dyDescent="0.15"/>
    <row r="8348" customFormat="1" x14ac:dyDescent="0.15"/>
    <row r="8349" customFormat="1" x14ac:dyDescent="0.15"/>
    <row r="8350" customFormat="1" x14ac:dyDescent="0.15"/>
    <row r="8351" customFormat="1" x14ac:dyDescent="0.15"/>
    <row r="8352" customFormat="1" x14ac:dyDescent="0.15"/>
    <row r="8353" customFormat="1" x14ac:dyDescent="0.15"/>
    <row r="8354" customFormat="1" x14ac:dyDescent="0.15"/>
    <row r="8355" customFormat="1" x14ac:dyDescent="0.15"/>
    <row r="8356" customFormat="1" x14ac:dyDescent="0.15"/>
    <row r="8357" customFormat="1" x14ac:dyDescent="0.15"/>
    <row r="8358" customFormat="1" x14ac:dyDescent="0.15"/>
    <row r="8359" customFormat="1" x14ac:dyDescent="0.15"/>
    <row r="8360" customFormat="1" x14ac:dyDescent="0.15"/>
    <row r="8361" customFormat="1" x14ac:dyDescent="0.15"/>
    <row r="8362" customFormat="1" x14ac:dyDescent="0.15"/>
    <row r="8363" customFormat="1" x14ac:dyDescent="0.15"/>
    <row r="8364" customFormat="1" x14ac:dyDescent="0.15"/>
    <row r="8365" customFormat="1" x14ac:dyDescent="0.15"/>
    <row r="8366" customFormat="1" x14ac:dyDescent="0.15"/>
    <row r="8367" customFormat="1" x14ac:dyDescent="0.15"/>
    <row r="8368" customFormat="1" x14ac:dyDescent="0.15"/>
    <row r="8369" customFormat="1" x14ac:dyDescent="0.15"/>
    <row r="8370" customFormat="1" x14ac:dyDescent="0.15"/>
    <row r="8371" customFormat="1" x14ac:dyDescent="0.15"/>
    <row r="8372" customFormat="1" x14ac:dyDescent="0.15"/>
    <row r="8373" customFormat="1" x14ac:dyDescent="0.15"/>
    <row r="8374" customFormat="1" x14ac:dyDescent="0.15"/>
    <row r="8375" customFormat="1" x14ac:dyDescent="0.15"/>
    <row r="8376" customFormat="1" x14ac:dyDescent="0.15"/>
    <row r="8377" customFormat="1" x14ac:dyDescent="0.15"/>
    <row r="8378" customFormat="1" x14ac:dyDescent="0.15"/>
    <row r="8379" customFormat="1" x14ac:dyDescent="0.15"/>
    <row r="8380" customFormat="1" x14ac:dyDescent="0.15"/>
    <row r="8381" customFormat="1" x14ac:dyDescent="0.15"/>
    <row r="8382" customFormat="1" x14ac:dyDescent="0.15"/>
    <row r="8383" customFormat="1" x14ac:dyDescent="0.15"/>
    <row r="8384" customFormat="1" x14ac:dyDescent="0.15"/>
    <row r="8385" customFormat="1" x14ac:dyDescent="0.15"/>
    <row r="8386" customFormat="1" x14ac:dyDescent="0.15"/>
    <row r="8387" customFormat="1" x14ac:dyDescent="0.15"/>
    <row r="8388" customFormat="1" x14ac:dyDescent="0.15"/>
    <row r="8389" customFormat="1" x14ac:dyDescent="0.15"/>
    <row r="8390" customFormat="1" x14ac:dyDescent="0.15"/>
    <row r="8391" customFormat="1" x14ac:dyDescent="0.15"/>
    <row r="8392" customFormat="1" x14ac:dyDescent="0.15"/>
    <row r="8393" customFormat="1" x14ac:dyDescent="0.15"/>
    <row r="8394" customFormat="1" x14ac:dyDescent="0.15"/>
    <row r="8395" customFormat="1" x14ac:dyDescent="0.15"/>
    <row r="8396" customFormat="1" x14ac:dyDescent="0.15"/>
    <row r="8397" customFormat="1" x14ac:dyDescent="0.15"/>
    <row r="8398" customFormat="1" x14ac:dyDescent="0.15"/>
    <row r="8399" customFormat="1" x14ac:dyDescent="0.15"/>
    <row r="8400" customFormat="1" x14ac:dyDescent="0.15"/>
    <row r="8401" customFormat="1" x14ac:dyDescent="0.15"/>
    <row r="8402" customFormat="1" x14ac:dyDescent="0.15"/>
    <row r="8403" customFormat="1" x14ac:dyDescent="0.15"/>
    <row r="8404" customFormat="1" x14ac:dyDescent="0.15"/>
    <row r="8405" customFormat="1" x14ac:dyDescent="0.15"/>
    <row r="8406" customFormat="1" x14ac:dyDescent="0.15"/>
    <row r="8407" customFormat="1" x14ac:dyDescent="0.15"/>
    <row r="8408" customFormat="1" x14ac:dyDescent="0.15"/>
    <row r="8409" customFormat="1" x14ac:dyDescent="0.15"/>
    <row r="8410" customFormat="1" x14ac:dyDescent="0.15"/>
    <row r="8411" customFormat="1" x14ac:dyDescent="0.15"/>
    <row r="8412" customFormat="1" x14ac:dyDescent="0.15"/>
    <row r="8413" customFormat="1" x14ac:dyDescent="0.15"/>
    <row r="8414" customFormat="1" x14ac:dyDescent="0.15"/>
    <row r="8415" customFormat="1" x14ac:dyDescent="0.15"/>
    <row r="8416" customFormat="1" x14ac:dyDescent="0.15"/>
    <row r="8417" customFormat="1" x14ac:dyDescent="0.15"/>
    <row r="8418" customFormat="1" x14ac:dyDescent="0.15"/>
    <row r="8419" customFormat="1" x14ac:dyDescent="0.15"/>
    <row r="8420" customFormat="1" x14ac:dyDescent="0.15"/>
    <row r="8421" customFormat="1" x14ac:dyDescent="0.15"/>
    <row r="8422" customFormat="1" x14ac:dyDescent="0.15"/>
    <row r="8423" customFormat="1" x14ac:dyDescent="0.15"/>
    <row r="8424" customFormat="1" x14ac:dyDescent="0.15"/>
    <row r="8425" customFormat="1" x14ac:dyDescent="0.15"/>
    <row r="8426" customFormat="1" x14ac:dyDescent="0.15"/>
    <row r="8427" customFormat="1" x14ac:dyDescent="0.15"/>
    <row r="8428" customFormat="1" x14ac:dyDescent="0.15"/>
    <row r="8429" customFormat="1" x14ac:dyDescent="0.15"/>
    <row r="8430" customFormat="1" x14ac:dyDescent="0.15"/>
    <row r="8431" customFormat="1" x14ac:dyDescent="0.15"/>
    <row r="8432" customFormat="1" x14ac:dyDescent="0.15"/>
    <row r="8433" customFormat="1" x14ac:dyDescent="0.15"/>
    <row r="8434" customFormat="1" x14ac:dyDescent="0.15"/>
    <row r="8435" customFormat="1" x14ac:dyDescent="0.15"/>
    <row r="8436" customFormat="1" x14ac:dyDescent="0.15"/>
    <row r="8437" customFormat="1" x14ac:dyDescent="0.15"/>
    <row r="8438" customFormat="1" x14ac:dyDescent="0.15"/>
    <row r="8439" customFormat="1" x14ac:dyDescent="0.15"/>
    <row r="8440" customFormat="1" x14ac:dyDescent="0.15"/>
    <row r="8441" customFormat="1" x14ac:dyDescent="0.15"/>
    <row r="8442" customFormat="1" x14ac:dyDescent="0.15"/>
    <row r="8443" customFormat="1" x14ac:dyDescent="0.15"/>
    <row r="8444" customFormat="1" x14ac:dyDescent="0.15"/>
    <row r="8445" customFormat="1" x14ac:dyDescent="0.15"/>
    <row r="8446" customFormat="1" x14ac:dyDescent="0.15"/>
    <row r="8447" customFormat="1" x14ac:dyDescent="0.15"/>
    <row r="8448" customFormat="1" x14ac:dyDescent="0.15"/>
    <row r="8449" customFormat="1" x14ac:dyDescent="0.15"/>
    <row r="8450" customFormat="1" x14ac:dyDescent="0.15"/>
    <row r="8451" customFormat="1" x14ac:dyDescent="0.15"/>
    <row r="8452" customFormat="1" x14ac:dyDescent="0.15"/>
    <row r="8453" customFormat="1" x14ac:dyDescent="0.15"/>
    <row r="8454" customFormat="1" x14ac:dyDescent="0.15"/>
    <row r="8455" customFormat="1" x14ac:dyDescent="0.15"/>
    <row r="8456" customFormat="1" x14ac:dyDescent="0.15"/>
    <row r="8457" customFormat="1" x14ac:dyDescent="0.15"/>
    <row r="8458" customFormat="1" x14ac:dyDescent="0.15"/>
    <row r="8459" customFormat="1" x14ac:dyDescent="0.15"/>
    <row r="8460" customFormat="1" x14ac:dyDescent="0.15"/>
    <row r="8461" customFormat="1" x14ac:dyDescent="0.15"/>
    <row r="8462" customFormat="1" x14ac:dyDescent="0.15"/>
    <row r="8463" customFormat="1" x14ac:dyDescent="0.15"/>
    <row r="8464" customFormat="1" x14ac:dyDescent="0.15"/>
    <row r="8465" customFormat="1" x14ac:dyDescent="0.15"/>
    <row r="8466" customFormat="1" x14ac:dyDescent="0.15"/>
    <row r="8467" customFormat="1" x14ac:dyDescent="0.15"/>
    <row r="8468" customFormat="1" x14ac:dyDescent="0.15"/>
    <row r="8469" customFormat="1" x14ac:dyDescent="0.15"/>
    <row r="8470" customFormat="1" x14ac:dyDescent="0.15"/>
    <row r="8471" customFormat="1" x14ac:dyDescent="0.15"/>
    <row r="8472" customFormat="1" x14ac:dyDescent="0.15"/>
    <row r="8473" customFormat="1" x14ac:dyDescent="0.15"/>
    <row r="8474" customFormat="1" x14ac:dyDescent="0.15"/>
    <row r="8475" customFormat="1" x14ac:dyDescent="0.15"/>
    <row r="8476" customFormat="1" x14ac:dyDescent="0.15"/>
    <row r="8477" customFormat="1" x14ac:dyDescent="0.15"/>
    <row r="8478" customFormat="1" x14ac:dyDescent="0.15"/>
    <row r="8479" customFormat="1" x14ac:dyDescent="0.15"/>
    <row r="8480" customFormat="1" x14ac:dyDescent="0.15"/>
    <row r="8481" customFormat="1" x14ac:dyDescent="0.15"/>
    <row r="8482" customFormat="1" x14ac:dyDescent="0.15"/>
    <row r="8483" customFormat="1" x14ac:dyDescent="0.15"/>
    <row r="8484" customFormat="1" x14ac:dyDescent="0.15"/>
    <row r="8485" customFormat="1" x14ac:dyDescent="0.15"/>
    <row r="8486" customFormat="1" x14ac:dyDescent="0.15"/>
    <row r="8487" customFormat="1" x14ac:dyDescent="0.15"/>
    <row r="8488" customFormat="1" x14ac:dyDescent="0.15"/>
    <row r="8489" customFormat="1" x14ac:dyDescent="0.15"/>
    <row r="8490" customFormat="1" x14ac:dyDescent="0.15"/>
    <row r="8491" customFormat="1" x14ac:dyDescent="0.15"/>
    <row r="8492" customFormat="1" x14ac:dyDescent="0.15"/>
    <row r="8493" customFormat="1" x14ac:dyDescent="0.15"/>
    <row r="8494" customFormat="1" x14ac:dyDescent="0.15"/>
    <row r="8495" customFormat="1" x14ac:dyDescent="0.15"/>
    <row r="8496" customFormat="1" x14ac:dyDescent="0.15"/>
    <row r="8497" customFormat="1" x14ac:dyDescent="0.15"/>
    <row r="8498" customFormat="1" x14ac:dyDescent="0.15"/>
    <row r="8499" customFormat="1" x14ac:dyDescent="0.15"/>
    <row r="8500" customFormat="1" x14ac:dyDescent="0.15"/>
    <row r="8501" customFormat="1" x14ac:dyDescent="0.15"/>
    <row r="8502" customFormat="1" x14ac:dyDescent="0.15"/>
    <row r="8503" customFormat="1" x14ac:dyDescent="0.15"/>
    <row r="8504" customFormat="1" x14ac:dyDescent="0.15"/>
    <row r="8505" customFormat="1" x14ac:dyDescent="0.15"/>
    <row r="8506" customFormat="1" x14ac:dyDescent="0.15"/>
    <row r="8507" customFormat="1" x14ac:dyDescent="0.15"/>
    <row r="8508" customFormat="1" x14ac:dyDescent="0.15"/>
    <row r="8509" customFormat="1" x14ac:dyDescent="0.15"/>
    <row r="8510" customFormat="1" x14ac:dyDescent="0.15"/>
    <row r="8511" customFormat="1" x14ac:dyDescent="0.15"/>
    <row r="8512" customFormat="1" x14ac:dyDescent="0.15"/>
    <row r="8513" customFormat="1" x14ac:dyDescent="0.15"/>
    <row r="8514" customFormat="1" x14ac:dyDescent="0.15"/>
    <row r="8515" customFormat="1" x14ac:dyDescent="0.15"/>
    <row r="8516" customFormat="1" x14ac:dyDescent="0.15"/>
    <row r="8517" customFormat="1" x14ac:dyDescent="0.15"/>
    <row r="8518" customFormat="1" x14ac:dyDescent="0.15"/>
    <row r="8519" customFormat="1" x14ac:dyDescent="0.15"/>
    <row r="8520" customFormat="1" x14ac:dyDescent="0.15"/>
    <row r="8521" customFormat="1" x14ac:dyDescent="0.15"/>
    <row r="8522" customFormat="1" x14ac:dyDescent="0.15"/>
    <row r="8523" customFormat="1" x14ac:dyDescent="0.15"/>
    <row r="8524" customFormat="1" x14ac:dyDescent="0.15"/>
    <row r="8525" customFormat="1" x14ac:dyDescent="0.15"/>
    <row r="8526" customFormat="1" x14ac:dyDescent="0.15"/>
    <row r="8527" customFormat="1" x14ac:dyDescent="0.15"/>
    <row r="8528" customFormat="1" x14ac:dyDescent="0.15"/>
    <row r="8529" customFormat="1" x14ac:dyDescent="0.15"/>
    <row r="8530" customFormat="1" x14ac:dyDescent="0.15"/>
    <row r="8531" customFormat="1" x14ac:dyDescent="0.15"/>
    <row r="8532" customFormat="1" x14ac:dyDescent="0.15"/>
    <row r="8533" customFormat="1" x14ac:dyDescent="0.15"/>
    <row r="8534" customFormat="1" x14ac:dyDescent="0.15"/>
    <row r="8535" customFormat="1" x14ac:dyDescent="0.15"/>
    <row r="8536" customFormat="1" x14ac:dyDescent="0.15"/>
    <row r="8537" customFormat="1" x14ac:dyDescent="0.15"/>
    <row r="8538" customFormat="1" x14ac:dyDescent="0.15"/>
    <row r="8539" customFormat="1" x14ac:dyDescent="0.15"/>
    <row r="8540" customFormat="1" x14ac:dyDescent="0.15"/>
    <row r="8541" customFormat="1" x14ac:dyDescent="0.15"/>
    <row r="8542" customFormat="1" x14ac:dyDescent="0.15"/>
    <row r="8543" customFormat="1" x14ac:dyDescent="0.15"/>
    <row r="8544" customFormat="1" x14ac:dyDescent="0.15"/>
    <row r="8545" customFormat="1" x14ac:dyDescent="0.15"/>
    <row r="8546" customFormat="1" x14ac:dyDescent="0.15"/>
    <row r="8547" customFormat="1" x14ac:dyDescent="0.15"/>
    <row r="8548" customFormat="1" x14ac:dyDescent="0.15"/>
    <row r="8549" customFormat="1" x14ac:dyDescent="0.15"/>
    <row r="8550" customFormat="1" x14ac:dyDescent="0.15"/>
    <row r="8551" customFormat="1" x14ac:dyDescent="0.15"/>
    <row r="8552" customFormat="1" x14ac:dyDescent="0.15"/>
    <row r="8553" customFormat="1" x14ac:dyDescent="0.15"/>
    <row r="8554" customFormat="1" x14ac:dyDescent="0.15"/>
    <row r="8555" customFormat="1" x14ac:dyDescent="0.15"/>
    <row r="8556" customFormat="1" x14ac:dyDescent="0.15"/>
    <row r="8557" customFormat="1" x14ac:dyDescent="0.15"/>
    <row r="8558" customFormat="1" x14ac:dyDescent="0.15"/>
    <row r="8559" customFormat="1" x14ac:dyDescent="0.15"/>
    <row r="8560" customFormat="1" x14ac:dyDescent="0.15"/>
    <row r="8561" customFormat="1" x14ac:dyDescent="0.15"/>
    <row r="8562" customFormat="1" x14ac:dyDescent="0.15"/>
    <row r="8563" customFormat="1" x14ac:dyDescent="0.15"/>
    <row r="8564" customFormat="1" x14ac:dyDescent="0.15"/>
    <row r="8565" customFormat="1" x14ac:dyDescent="0.15"/>
    <row r="8566" customFormat="1" x14ac:dyDescent="0.15"/>
    <row r="8567" customFormat="1" x14ac:dyDescent="0.15"/>
    <row r="8568" customFormat="1" x14ac:dyDescent="0.15"/>
    <row r="8569" customFormat="1" x14ac:dyDescent="0.15"/>
    <row r="8570" customFormat="1" x14ac:dyDescent="0.15"/>
    <row r="8571" customFormat="1" x14ac:dyDescent="0.15"/>
    <row r="8572" customFormat="1" x14ac:dyDescent="0.15"/>
    <row r="8573" customFormat="1" x14ac:dyDescent="0.15"/>
    <row r="8574" customFormat="1" x14ac:dyDescent="0.15"/>
    <row r="8575" customFormat="1" x14ac:dyDescent="0.15"/>
    <row r="8576" customFormat="1" x14ac:dyDescent="0.15"/>
    <row r="8577" customFormat="1" x14ac:dyDescent="0.15"/>
    <row r="8578" customFormat="1" x14ac:dyDescent="0.15"/>
    <row r="8579" customFormat="1" x14ac:dyDescent="0.15"/>
    <row r="8580" customFormat="1" x14ac:dyDescent="0.15"/>
    <row r="8581" customFormat="1" x14ac:dyDescent="0.15"/>
    <row r="8582" customFormat="1" x14ac:dyDescent="0.15"/>
    <row r="8583" customFormat="1" x14ac:dyDescent="0.15"/>
    <row r="8584" customFormat="1" x14ac:dyDescent="0.15"/>
    <row r="8585" customFormat="1" x14ac:dyDescent="0.15"/>
    <row r="8586" customFormat="1" x14ac:dyDescent="0.15"/>
    <row r="8587" customFormat="1" x14ac:dyDescent="0.15"/>
    <row r="8588" customFormat="1" x14ac:dyDescent="0.15"/>
    <row r="8589" customFormat="1" x14ac:dyDescent="0.15"/>
    <row r="8590" customFormat="1" x14ac:dyDescent="0.15"/>
    <row r="8591" customFormat="1" x14ac:dyDescent="0.15"/>
    <row r="8592" customFormat="1" x14ac:dyDescent="0.15"/>
    <row r="8593" customFormat="1" x14ac:dyDescent="0.15"/>
    <row r="8594" customFormat="1" x14ac:dyDescent="0.15"/>
    <row r="8595" customFormat="1" x14ac:dyDescent="0.15"/>
    <row r="8596" customFormat="1" x14ac:dyDescent="0.15"/>
    <row r="8597" customFormat="1" x14ac:dyDescent="0.15"/>
    <row r="8598" customFormat="1" x14ac:dyDescent="0.15"/>
    <row r="8599" customFormat="1" x14ac:dyDescent="0.15"/>
    <row r="8600" customFormat="1" x14ac:dyDescent="0.15"/>
    <row r="8601" customFormat="1" x14ac:dyDescent="0.15"/>
    <row r="8602" customFormat="1" x14ac:dyDescent="0.15"/>
    <row r="8603" customFormat="1" x14ac:dyDescent="0.15"/>
    <row r="8604" customFormat="1" x14ac:dyDescent="0.15"/>
    <row r="8605" customFormat="1" x14ac:dyDescent="0.15"/>
    <row r="8606" customFormat="1" x14ac:dyDescent="0.15"/>
    <row r="8607" customFormat="1" x14ac:dyDescent="0.15"/>
    <row r="8608" customFormat="1" x14ac:dyDescent="0.15"/>
    <row r="8609" customFormat="1" x14ac:dyDescent="0.15"/>
    <row r="8610" customFormat="1" x14ac:dyDescent="0.15"/>
    <row r="8611" customFormat="1" x14ac:dyDescent="0.15"/>
    <row r="8612" customFormat="1" x14ac:dyDescent="0.15"/>
    <row r="8613" customFormat="1" x14ac:dyDescent="0.15"/>
    <row r="8614" customFormat="1" x14ac:dyDescent="0.15"/>
    <row r="8615" customFormat="1" x14ac:dyDescent="0.15"/>
    <row r="8616" customFormat="1" x14ac:dyDescent="0.15"/>
    <row r="8617" customFormat="1" x14ac:dyDescent="0.15"/>
    <row r="8618" customFormat="1" x14ac:dyDescent="0.15"/>
    <row r="8619" customFormat="1" x14ac:dyDescent="0.15"/>
    <row r="8620" customFormat="1" x14ac:dyDescent="0.15"/>
    <row r="8621" customFormat="1" x14ac:dyDescent="0.15"/>
    <row r="8622" customFormat="1" x14ac:dyDescent="0.15"/>
    <row r="8623" customFormat="1" x14ac:dyDescent="0.15"/>
    <row r="8624" customFormat="1" x14ac:dyDescent="0.15"/>
    <row r="8625" customFormat="1" x14ac:dyDescent="0.15"/>
    <row r="8626" customFormat="1" x14ac:dyDescent="0.15"/>
    <row r="8627" customFormat="1" x14ac:dyDescent="0.15"/>
    <row r="8628" customFormat="1" x14ac:dyDescent="0.15"/>
    <row r="8629" customFormat="1" x14ac:dyDescent="0.15"/>
    <row r="8630" customFormat="1" x14ac:dyDescent="0.15"/>
    <row r="8631" customFormat="1" x14ac:dyDescent="0.15"/>
    <row r="8632" customFormat="1" x14ac:dyDescent="0.15"/>
    <row r="8633" customFormat="1" x14ac:dyDescent="0.15"/>
    <row r="8634" customFormat="1" x14ac:dyDescent="0.15"/>
    <row r="8635" customFormat="1" x14ac:dyDescent="0.15"/>
    <row r="8636" customFormat="1" x14ac:dyDescent="0.15"/>
    <row r="8637" customFormat="1" x14ac:dyDescent="0.15"/>
    <row r="8638" customFormat="1" x14ac:dyDescent="0.15"/>
    <row r="8639" customFormat="1" x14ac:dyDescent="0.15"/>
    <row r="8640" customFormat="1" x14ac:dyDescent="0.15"/>
    <row r="8641" customFormat="1" x14ac:dyDescent="0.15"/>
    <row r="8642" customFormat="1" x14ac:dyDescent="0.15"/>
    <row r="8643" customFormat="1" x14ac:dyDescent="0.15"/>
    <row r="8644" customFormat="1" x14ac:dyDescent="0.15"/>
    <row r="8645" customFormat="1" x14ac:dyDescent="0.15"/>
    <row r="8646" customFormat="1" x14ac:dyDescent="0.15"/>
    <row r="8647" customFormat="1" x14ac:dyDescent="0.15"/>
    <row r="8648" customFormat="1" x14ac:dyDescent="0.15"/>
    <row r="8649" customFormat="1" x14ac:dyDescent="0.15"/>
    <row r="8650" customFormat="1" x14ac:dyDescent="0.15"/>
    <row r="8651" customFormat="1" x14ac:dyDescent="0.15"/>
    <row r="8652" customFormat="1" x14ac:dyDescent="0.15"/>
    <row r="8653" customFormat="1" x14ac:dyDescent="0.15"/>
    <row r="8654" customFormat="1" x14ac:dyDescent="0.15"/>
    <row r="8655" customFormat="1" x14ac:dyDescent="0.15"/>
    <row r="8656" customFormat="1" x14ac:dyDescent="0.15"/>
    <row r="8657" customFormat="1" x14ac:dyDescent="0.15"/>
    <row r="8658" customFormat="1" x14ac:dyDescent="0.15"/>
    <row r="8659" customFormat="1" x14ac:dyDescent="0.15"/>
    <row r="8660" customFormat="1" x14ac:dyDescent="0.15"/>
    <row r="8661" customFormat="1" x14ac:dyDescent="0.15"/>
    <row r="8662" customFormat="1" x14ac:dyDescent="0.15"/>
    <row r="8663" customFormat="1" x14ac:dyDescent="0.15"/>
    <row r="8664" customFormat="1" x14ac:dyDescent="0.15"/>
    <row r="8665" customFormat="1" x14ac:dyDescent="0.15"/>
    <row r="8666" customFormat="1" x14ac:dyDescent="0.15"/>
    <row r="8667" customFormat="1" x14ac:dyDescent="0.15"/>
    <row r="8668" customFormat="1" x14ac:dyDescent="0.15"/>
    <row r="8669" customFormat="1" x14ac:dyDescent="0.15"/>
    <row r="8670" customFormat="1" x14ac:dyDescent="0.15"/>
    <row r="8671" customFormat="1" x14ac:dyDescent="0.15"/>
    <row r="8672" customFormat="1" x14ac:dyDescent="0.15"/>
    <row r="8673" customFormat="1" x14ac:dyDescent="0.15"/>
    <row r="8674" customFormat="1" x14ac:dyDescent="0.15"/>
    <row r="8675" customFormat="1" x14ac:dyDescent="0.15"/>
    <row r="8676" customFormat="1" x14ac:dyDescent="0.15"/>
    <row r="8677" customFormat="1" x14ac:dyDescent="0.15"/>
    <row r="8678" customFormat="1" x14ac:dyDescent="0.15"/>
    <row r="8679" customFormat="1" x14ac:dyDescent="0.15"/>
    <row r="8680" customFormat="1" x14ac:dyDescent="0.15"/>
    <row r="8681" customFormat="1" x14ac:dyDescent="0.15"/>
    <row r="8682" customFormat="1" x14ac:dyDescent="0.15"/>
    <row r="8683" customFormat="1" x14ac:dyDescent="0.15"/>
    <row r="8684" customFormat="1" x14ac:dyDescent="0.15"/>
    <row r="8685" customFormat="1" x14ac:dyDescent="0.15"/>
    <row r="8686" customFormat="1" x14ac:dyDescent="0.15"/>
    <row r="8687" customFormat="1" x14ac:dyDescent="0.15"/>
    <row r="8688" customFormat="1" x14ac:dyDescent="0.15"/>
    <row r="8689" customFormat="1" x14ac:dyDescent="0.15"/>
    <row r="8690" customFormat="1" x14ac:dyDescent="0.15"/>
    <row r="8691" customFormat="1" x14ac:dyDescent="0.15"/>
    <row r="8692" customFormat="1" x14ac:dyDescent="0.15"/>
    <row r="8693" customFormat="1" x14ac:dyDescent="0.15"/>
    <row r="8694" customFormat="1" x14ac:dyDescent="0.15"/>
    <row r="8695" customFormat="1" x14ac:dyDescent="0.15"/>
    <row r="8696" customFormat="1" x14ac:dyDescent="0.15"/>
    <row r="8697" customFormat="1" x14ac:dyDescent="0.15"/>
    <row r="8698" customFormat="1" x14ac:dyDescent="0.15"/>
    <row r="8699" customFormat="1" x14ac:dyDescent="0.15"/>
    <row r="8700" customFormat="1" x14ac:dyDescent="0.15"/>
    <row r="8701" customFormat="1" x14ac:dyDescent="0.15"/>
    <row r="8702" customFormat="1" x14ac:dyDescent="0.15"/>
    <row r="8703" customFormat="1" x14ac:dyDescent="0.15"/>
    <row r="8704" customFormat="1" x14ac:dyDescent="0.15"/>
    <row r="8705" customFormat="1" x14ac:dyDescent="0.15"/>
    <row r="8706" customFormat="1" x14ac:dyDescent="0.15"/>
    <row r="8707" customFormat="1" x14ac:dyDescent="0.15"/>
    <row r="8708" customFormat="1" x14ac:dyDescent="0.15"/>
    <row r="8709" customFormat="1" x14ac:dyDescent="0.15"/>
    <row r="8710" customFormat="1" x14ac:dyDescent="0.15"/>
    <row r="8711" customFormat="1" x14ac:dyDescent="0.15"/>
    <row r="8712" customFormat="1" x14ac:dyDescent="0.15"/>
    <row r="8713" customFormat="1" x14ac:dyDescent="0.15"/>
    <row r="8714" customFormat="1" x14ac:dyDescent="0.15"/>
    <row r="8715" customFormat="1" x14ac:dyDescent="0.15"/>
    <row r="8716" customFormat="1" x14ac:dyDescent="0.15"/>
    <row r="8717" customFormat="1" x14ac:dyDescent="0.15"/>
    <row r="8718" customFormat="1" x14ac:dyDescent="0.15"/>
    <row r="8719" customFormat="1" x14ac:dyDescent="0.15"/>
    <row r="8720" customFormat="1" x14ac:dyDescent="0.15"/>
    <row r="8721" customFormat="1" x14ac:dyDescent="0.15"/>
    <row r="8722" customFormat="1" x14ac:dyDescent="0.15"/>
    <row r="8723" customFormat="1" x14ac:dyDescent="0.15"/>
    <row r="8724" customFormat="1" x14ac:dyDescent="0.15"/>
    <row r="8725" customFormat="1" x14ac:dyDescent="0.15"/>
    <row r="8726" customFormat="1" x14ac:dyDescent="0.15"/>
    <row r="8727" customFormat="1" x14ac:dyDescent="0.15"/>
    <row r="8728" customFormat="1" x14ac:dyDescent="0.15"/>
    <row r="8729" customFormat="1" x14ac:dyDescent="0.15"/>
    <row r="8730" customFormat="1" x14ac:dyDescent="0.15"/>
    <row r="8731" customFormat="1" x14ac:dyDescent="0.15"/>
    <row r="8732" customFormat="1" x14ac:dyDescent="0.15"/>
    <row r="8733" customFormat="1" x14ac:dyDescent="0.15"/>
    <row r="8734" customFormat="1" x14ac:dyDescent="0.15"/>
    <row r="8735" customFormat="1" x14ac:dyDescent="0.15"/>
    <row r="8736" customFormat="1" x14ac:dyDescent="0.15"/>
    <row r="8737" customFormat="1" x14ac:dyDescent="0.15"/>
    <row r="8738" customFormat="1" x14ac:dyDescent="0.15"/>
    <row r="8739" customFormat="1" x14ac:dyDescent="0.15"/>
    <row r="8740" customFormat="1" x14ac:dyDescent="0.15"/>
    <row r="8741" customFormat="1" x14ac:dyDescent="0.15"/>
    <row r="8742" customFormat="1" x14ac:dyDescent="0.15"/>
    <row r="8743" customFormat="1" x14ac:dyDescent="0.15"/>
    <row r="8744" customFormat="1" x14ac:dyDescent="0.15"/>
    <row r="8745" customFormat="1" x14ac:dyDescent="0.15"/>
    <row r="8746" customFormat="1" x14ac:dyDescent="0.15"/>
    <row r="8747" customFormat="1" x14ac:dyDescent="0.15"/>
    <row r="8748" customFormat="1" x14ac:dyDescent="0.15"/>
    <row r="8749" customFormat="1" x14ac:dyDescent="0.15"/>
    <row r="8750" customFormat="1" x14ac:dyDescent="0.15"/>
    <row r="8751" customFormat="1" x14ac:dyDescent="0.15"/>
    <row r="8752" customFormat="1" x14ac:dyDescent="0.15"/>
    <row r="8753" customFormat="1" x14ac:dyDescent="0.15"/>
    <row r="8754" customFormat="1" x14ac:dyDescent="0.15"/>
    <row r="8755" customFormat="1" x14ac:dyDescent="0.15"/>
    <row r="8756" customFormat="1" x14ac:dyDescent="0.15"/>
    <row r="8757" customFormat="1" x14ac:dyDescent="0.15"/>
    <row r="8758" customFormat="1" x14ac:dyDescent="0.15"/>
    <row r="8759" customFormat="1" x14ac:dyDescent="0.15"/>
    <row r="8760" customFormat="1" x14ac:dyDescent="0.15"/>
    <row r="8761" customFormat="1" x14ac:dyDescent="0.15"/>
    <row r="8762" customFormat="1" x14ac:dyDescent="0.15"/>
    <row r="8763" customFormat="1" x14ac:dyDescent="0.15"/>
    <row r="8764" customFormat="1" x14ac:dyDescent="0.15"/>
    <row r="8765" customFormat="1" x14ac:dyDescent="0.15"/>
    <row r="8766" customFormat="1" x14ac:dyDescent="0.15"/>
    <row r="8767" customFormat="1" x14ac:dyDescent="0.15"/>
    <row r="8768" customFormat="1" x14ac:dyDescent="0.15"/>
    <row r="8769" customFormat="1" x14ac:dyDescent="0.15"/>
    <row r="8770" customFormat="1" x14ac:dyDescent="0.15"/>
    <row r="8771" customFormat="1" x14ac:dyDescent="0.15"/>
    <row r="8772" customFormat="1" x14ac:dyDescent="0.15"/>
    <row r="8773" customFormat="1" x14ac:dyDescent="0.15"/>
    <row r="8774" customFormat="1" x14ac:dyDescent="0.15"/>
    <row r="8775" customFormat="1" x14ac:dyDescent="0.15"/>
    <row r="8776" customFormat="1" x14ac:dyDescent="0.15"/>
    <row r="8777" customFormat="1" x14ac:dyDescent="0.15"/>
    <row r="8778" customFormat="1" x14ac:dyDescent="0.15"/>
    <row r="8779" customFormat="1" x14ac:dyDescent="0.15"/>
    <row r="8780" customFormat="1" x14ac:dyDescent="0.15"/>
    <row r="8781" customFormat="1" x14ac:dyDescent="0.15"/>
    <row r="8782" customFormat="1" x14ac:dyDescent="0.15"/>
    <row r="8783" customFormat="1" x14ac:dyDescent="0.15"/>
    <row r="8784" customFormat="1" x14ac:dyDescent="0.15"/>
    <row r="8785" customFormat="1" x14ac:dyDescent="0.15"/>
    <row r="8786" customFormat="1" x14ac:dyDescent="0.15"/>
    <row r="8787" customFormat="1" x14ac:dyDescent="0.15"/>
    <row r="8788" customFormat="1" x14ac:dyDescent="0.15"/>
    <row r="8789" customFormat="1" x14ac:dyDescent="0.15"/>
    <row r="8790" customFormat="1" x14ac:dyDescent="0.15"/>
    <row r="8791" customFormat="1" x14ac:dyDescent="0.15"/>
    <row r="8792" customFormat="1" x14ac:dyDescent="0.15"/>
    <row r="8793" customFormat="1" x14ac:dyDescent="0.15"/>
    <row r="8794" customFormat="1" x14ac:dyDescent="0.15"/>
    <row r="8795" customFormat="1" x14ac:dyDescent="0.15"/>
    <row r="8796" customFormat="1" x14ac:dyDescent="0.15"/>
    <row r="8797" customFormat="1" x14ac:dyDescent="0.15"/>
    <row r="8798" customFormat="1" x14ac:dyDescent="0.15"/>
    <row r="8799" customFormat="1" x14ac:dyDescent="0.15"/>
    <row r="8800" customFormat="1" x14ac:dyDescent="0.15"/>
    <row r="8801" customFormat="1" x14ac:dyDescent="0.15"/>
    <row r="8802" customFormat="1" x14ac:dyDescent="0.15"/>
    <row r="8803" customFormat="1" x14ac:dyDescent="0.15"/>
    <row r="8804" customFormat="1" x14ac:dyDescent="0.15"/>
    <row r="8805" customFormat="1" x14ac:dyDescent="0.15"/>
    <row r="8806" customFormat="1" x14ac:dyDescent="0.15"/>
    <row r="8807" customFormat="1" x14ac:dyDescent="0.15"/>
    <row r="8808" customFormat="1" x14ac:dyDescent="0.15"/>
    <row r="8809" customFormat="1" x14ac:dyDescent="0.15"/>
    <row r="8810" customFormat="1" x14ac:dyDescent="0.15"/>
    <row r="8811" customFormat="1" x14ac:dyDescent="0.15"/>
    <row r="8812" customFormat="1" x14ac:dyDescent="0.15"/>
    <row r="8813" customFormat="1" x14ac:dyDescent="0.15"/>
    <row r="8814" customFormat="1" x14ac:dyDescent="0.15"/>
    <row r="8815" customFormat="1" x14ac:dyDescent="0.15"/>
    <row r="8816" customFormat="1" x14ac:dyDescent="0.15"/>
    <row r="8817" customFormat="1" x14ac:dyDescent="0.15"/>
    <row r="8818" customFormat="1" x14ac:dyDescent="0.15"/>
    <row r="8819" customFormat="1" x14ac:dyDescent="0.15"/>
    <row r="8820" customFormat="1" x14ac:dyDescent="0.15"/>
    <row r="8821" customFormat="1" x14ac:dyDescent="0.15"/>
    <row r="8822" customFormat="1" x14ac:dyDescent="0.15"/>
    <row r="8823" customFormat="1" x14ac:dyDescent="0.15"/>
    <row r="8824" customFormat="1" x14ac:dyDescent="0.15"/>
    <row r="8825" customFormat="1" x14ac:dyDescent="0.15"/>
    <row r="8826" customFormat="1" x14ac:dyDescent="0.15"/>
    <row r="8827" customFormat="1" x14ac:dyDescent="0.15"/>
    <row r="8828" customFormat="1" x14ac:dyDescent="0.15"/>
    <row r="8829" customFormat="1" x14ac:dyDescent="0.15"/>
    <row r="8830" customFormat="1" x14ac:dyDescent="0.15"/>
    <row r="8831" customFormat="1" x14ac:dyDescent="0.15"/>
    <row r="8832" customFormat="1" x14ac:dyDescent="0.15"/>
    <row r="8833" customFormat="1" x14ac:dyDescent="0.15"/>
    <row r="8834" customFormat="1" x14ac:dyDescent="0.15"/>
    <row r="8835" customFormat="1" x14ac:dyDescent="0.15"/>
    <row r="8836" customFormat="1" x14ac:dyDescent="0.15"/>
    <row r="8837" customFormat="1" x14ac:dyDescent="0.15"/>
    <row r="8838" customFormat="1" x14ac:dyDescent="0.15"/>
    <row r="8839" customFormat="1" x14ac:dyDescent="0.15"/>
    <row r="8840" customFormat="1" x14ac:dyDescent="0.15"/>
    <row r="8841" customFormat="1" x14ac:dyDescent="0.15"/>
    <row r="8842" customFormat="1" x14ac:dyDescent="0.15"/>
    <row r="8843" customFormat="1" x14ac:dyDescent="0.15"/>
    <row r="8844" customFormat="1" x14ac:dyDescent="0.15"/>
    <row r="8845" customFormat="1" x14ac:dyDescent="0.15"/>
    <row r="8846" customFormat="1" x14ac:dyDescent="0.15"/>
    <row r="8847" customFormat="1" x14ac:dyDescent="0.15"/>
    <row r="8848" customFormat="1" x14ac:dyDescent="0.15"/>
    <row r="8849" customFormat="1" x14ac:dyDescent="0.15"/>
    <row r="8850" customFormat="1" x14ac:dyDescent="0.15"/>
    <row r="8851" customFormat="1" x14ac:dyDescent="0.15"/>
    <row r="8852" customFormat="1" x14ac:dyDescent="0.15"/>
    <row r="8853" customFormat="1" x14ac:dyDescent="0.15"/>
    <row r="8854" customFormat="1" x14ac:dyDescent="0.15"/>
    <row r="8855" customFormat="1" x14ac:dyDescent="0.15"/>
    <row r="8856" customFormat="1" x14ac:dyDescent="0.15"/>
    <row r="8857" customFormat="1" x14ac:dyDescent="0.15"/>
    <row r="8858" customFormat="1" x14ac:dyDescent="0.15"/>
    <row r="8859" customFormat="1" x14ac:dyDescent="0.15"/>
    <row r="8860" customFormat="1" x14ac:dyDescent="0.15"/>
    <row r="8861" customFormat="1" x14ac:dyDescent="0.15"/>
    <row r="8862" customFormat="1" x14ac:dyDescent="0.15"/>
    <row r="8863" customFormat="1" x14ac:dyDescent="0.15"/>
    <row r="8864" customFormat="1" x14ac:dyDescent="0.15"/>
    <row r="8865" customFormat="1" x14ac:dyDescent="0.15"/>
    <row r="8866" customFormat="1" x14ac:dyDescent="0.15"/>
    <row r="8867" customFormat="1" x14ac:dyDescent="0.15"/>
    <row r="8868" customFormat="1" x14ac:dyDescent="0.15"/>
    <row r="8869" customFormat="1" x14ac:dyDescent="0.15"/>
    <row r="8870" customFormat="1" x14ac:dyDescent="0.15"/>
    <row r="8871" customFormat="1" x14ac:dyDescent="0.15"/>
    <row r="8872" customFormat="1" x14ac:dyDescent="0.15"/>
    <row r="8873" customFormat="1" x14ac:dyDescent="0.15"/>
    <row r="8874" customFormat="1" x14ac:dyDescent="0.15"/>
    <row r="8875" customFormat="1" x14ac:dyDescent="0.15"/>
    <row r="8876" customFormat="1" x14ac:dyDescent="0.15"/>
    <row r="8877" customFormat="1" x14ac:dyDescent="0.15"/>
    <row r="8878" customFormat="1" x14ac:dyDescent="0.15"/>
    <row r="8879" customFormat="1" x14ac:dyDescent="0.15"/>
    <row r="8880" customFormat="1" x14ac:dyDescent="0.15"/>
    <row r="8881" customFormat="1" x14ac:dyDescent="0.15"/>
    <row r="8882" customFormat="1" x14ac:dyDescent="0.15"/>
    <row r="8883" customFormat="1" x14ac:dyDescent="0.15"/>
    <row r="8884" customFormat="1" x14ac:dyDescent="0.15"/>
    <row r="8885" customFormat="1" x14ac:dyDescent="0.15"/>
    <row r="8886" customFormat="1" x14ac:dyDescent="0.15"/>
    <row r="8887" customFormat="1" x14ac:dyDescent="0.15"/>
    <row r="8888" customFormat="1" x14ac:dyDescent="0.15"/>
    <row r="8889" customFormat="1" x14ac:dyDescent="0.15"/>
    <row r="8890" customFormat="1" x14ac:dyDescent="0.15"/>
    <row r="8891" customFormat="1" x14ac:dyDescent="0.15"/>
    <row r="8892" customFormat="1" x14ac:dyDescent="0.15"/>
    <row r="8893" customFormat="1" x14ac:dyDescent="0.15"/>
    <row r="8894" customFormat="1" x14ac:dyDescent="0.15"/>
    <row r="8895" customFormat="1" x14ac:dyDescent="0.15"/>
    <row r="8896" customFormat="1" x14ac:dyDescent="0.15"/>
    <row r="8897" customFormat="1" x14ac:dyDescent="0.15"/>
    <row r="8898" customFormat="1" x14ac:dyDescent="0.15"/>
    <row r="8899" customFormat="1" x14ac:dyDescent="0.15"/>
    <row r="8900" customFormat="1" x14ac:dyDescent="0.15"/>
    <row r="8901" customFormat="1" x14ac:dyDescent="0.15"/>
    <row r="8902" customFormat="1" x14ac:dyDescent="0.15"/>
    <row r="8903" customFormat="1" x14ac:dyDescent="0.15"/>
    <row r="8904" customFormat="1" x14ac:dyDescent="0.15"/>
    <row r="8905" customFormat="1" x14ac:dyDescent="0.15"/>
    <row r="8906" customFormat="1" x14ac:dyDescent="0.15"/>
    <row r="8907" customFormat="1" x14ac:dyDescent="0.15"/>
    <row r="8908" customFormat="1" x14ac:dyDescent="0.15"/>
    <row r="8909" customFormat="1" x14ac:dyDescent="0.15"/>
    <row r="8910" customFormat="1" x14ac:dyDescent="0.15"/>
    <row r="8911" customFormat="1" x14ac:dyDescent="0.15"/>
    <row r="8912" customFormat="1" x14ac:dyDescent="0.15"/>
    <row r="8913" customFormat="1" x14ac:dyDescent="0.15"/>
    <row r="8914" customFormat="1" x14ac:dyDescent="0.15"/>
    <row r="8915" customFormat="1" x14ac:dyDescent="0.15"/>
    <row r="8916" customFormat="1" x14ac:dyDescent="0.15"/>
    <row r="8917" customFormat="1" x14ac:dyDescent="0.15"/>
    <row r="8918" customFormat="1" x14ac:dyDescent="0.15"/>
    <row r="8919" customFormat="1" x14ac:dyDescent="0.15"/>
    <row r="8920" customFormat="1" x14ac:dyDescent="0.15"/>
    <row r="8921" customFormat="1" x14ac:dyDescent="0.15"/>
    <row r="8922" customFormat="1" x14ac:dyDescent="0.15"/>
    <row r="8923" customFormat="1" x14ac:dyDescent="0.15"/>
    <row r="8924" customFormat="1" x14ac:dyDescent="0.15"/>
    <row r="8925" customFormat="1" x14ac:dyDescent="0.15"/>
    <row r="8926" customFormat="1" x14ac:dyDescent="0.15"/>
    <row r="8927" customFormat="1" x14ac:dyDescent="0.15"/>
    <row r="8928" customFormat="1" x14ac:dyDescent="0.15"/>
    <row r="8929" customFormat="1" x14ac:dyDescent="0.15"/>
    <row r="8930" customFormat="1" x14ac:dyDescent="0.15"/>
    <row r="8931" customFormat="1" x14ac:dyDescent="0.15"/>
    <row r="8932" customFormat="1" x14ac:dyDescent="0.15"/>
    <row r="8933" customFormat="1" x14ac:dyDescent="0.15"/>
    <row r="8934" customFormat="1" x14ac:dyDescent="0.15"/>
    <row r="8935" customFormat="1" x14ac:dyDescent="0.15"/>
    <row r="8936" customFormat="1" x14ac:dyDescent="0.15"/>
    <row r="8937" customFormat="1" x14ac:dyDescent="0.15"/>
    <row r="8938" customFormat="1" x14ac:dyDescent="0.15"/>
    <row r="8939" customFormat="1" x14ac:dyDescent="0.15"/>
    <row r="8940" customFormat="1" x14ac:dyDescent="0.15"/>
    <row r="8941" customFormat="1" x14ac:dyDescent="0.15"/>
    <row r="8942" customFormat="1" x14ac:dyDescent="0.15"/>
    <row r="8943" customFormat="1" x14ac:dyDescent="0.15"/>
    <row r="8944" customFormat="1" x14ac:dyDescent="0.15"/>
    <row r="8945" customFormat="1" x14ac:dyDescent="0.15"/>
    <row r="8946" customFormat="1" x14ac:dyDescent="0.15"/>
    <row r="8947" customFormat="1" x14ac:dyDescent="0.15"/>
    <row r="8948" customFormat="1" x14ac:dyDescent="0.15"/>
    <row r="8949" customFormat="1" x14ac:dyDescent="0.15"/>
    <row r="8950" customFormat="1" x14ac:dyDescent="0.15"/>
    <row r="8951" customFormat="1" x14ac:dyDescent="0.15"/>
    <row r="8952" customFormat="1" x14ac:dyDescent="0.15"/>
    <row r="8953" customFormat="1" x14ac:dyDescent="0.15"/>
    <row r="8954" customFormat="1" x14ac:dyDescent="0.15"/>
    <row r="8955" customFormat="1" x14ac:dyDescent="0.15"/>
    <row r="8956" customFormat="1" x14ac:dyDescent="0.15"/>
    <row r="8957" customFormat="1" x14ac:dyDescent="0.15"/>
    <row r="8958" customFormat="1" x14ac:dyDescent="0.15"/>
    <row r="8959" customFormat="1" x14ac:dyDescent="0.15"/>
    <row r="8960" customFormat="1" x14ac:dyDescent="0.15"/>
    <row r="8961" customFormat="1" x14ac:dyDescent="0.15"/>
    <row r="8962" customFormat="1" x14ac:dyDescent="0.15"/>
    <row r="8963" customFormat="1" x14ac:dyDescent="0.15"/>
    <row r="8964" customFormat="1" x14ac:dyDescent="0.15"/>
    <row r="8965" customFormat="1" x14ac:dyDescent="0.15"/>
    <row r="8966" customFormat="1" x14ac:dyDescent="0.15"/>
    <row r="8967" customFormat="1" x14ac:dyDescent="0.15"/>
    <row r="8968" customFormat="1" x14ac:dyDescent="0.15"/>
    <row r="8969" customFormat="1" x14ac:dyDescent="0.15"/>
    <row r="8970" customFormat="1" x14ac:dyDescent="0.15"/>
    <row r="8971" customFormat="1" x14ac:dyDescent="0.15"/>
    <row r="8972" customFormat="1" x14ac:dyDescent="0.15"/>
    <row r="8973" customFormat="1" x14ac:dyDescent="0.15"/>
    <row r="8974" customFormat="1" x14ac:dyDescent="0.15"/>
    <row r="8975" customFormat="1" x14ac:dyDescent="0.15"/>
    <row r="8976" customFormat="1" x14ac:dyDescent="0.15"/>
    <row r="8977" customFormat="1" x14ac:dyDescent="0.15"/>
    <row r="8978" customFormat="1" x14ac:dyDescent="0.15"/>
    <row r="8979" customFormat="1" x14ac:dyDescent="0.15"/>
    <row r="8980" customFormat="1" x14ac:dyDescent="0.15"/>
    <row r="8981" customFormat="1" x14ac:dyDescent="0.15"/>
    <row r="8982" customFormat="1" x14ac:dyDescent="0.15"/>
    <row r="8983" customFormat="1" x14ac:dyDescent="0.15"/>
    <row r="8984" customFormat="1" x14ac:dyDescent="0.15"/>
    <row r="8985" customFormat="1" x14ac:dyDescent="0.15"/>
    <row r="8986" customFormat="1" x14ac:dyDescent="0.15"/>
    <row r="8987" customFormat="1" x14ac:dyDescent="0.15"/>
    <row r="8988" customFormat="1" x14ac:dyDescent="0.15"/>
    <row r="8989" customFormat="1" x14ac:dyDescent="0.15"/>
    <row r="8990" customFormat="1" x14ac:dyDescent="0.15"/>
    <row r="8991" customFormat="1" x14ac:dyDescent="0.15"/>
    <row r="8992" customFormat="1" x14ac:dyDescent="0.15"/>
    <row r="8993" customFormat="1" x14ac:dyDescent="0.15"/>
    <row r="8994" customFormat="1" x14ac:dyDescent="0.15"/>
    <row r="8995" customFormat="1" x14ac:dyDescent="0.15"/>
    <row r="8996" customFormat="1" x14ac:dyDescent="0.15"/>
    <row r="8997" customFormat="1" x14ac:dyDescent="0.15"/>
    <row r="8998" customFormat="1" x14ac:dyDescent="0.15"/>
    <row r="8999" customFormat="1" x14ac:dyDescent="0.15"/>
    <row r="9000" customFormat="1" x14ac:dyDescent="0.15"/>
    <row r="9001" customFormat="1" x14ac:dyDescent="0.15"/>
    <row r="9002" customFormat="1" x14ac:dyDescent="0.15"/>
    <row r="9003" customFormat="1" x14ac:dyDescent="0.15"/>
    <row r="9004" customFormat="1" x14ac:dyDescent="0.15"/>
    <row r="9005" customFormat="1" x14ac:dyDescent="0.15"/>
    <row r="9006" customFormat="1" x14ac:dyDescent="0.15"/>
    <row r="9007" customFormat="1" x14ac:dyDescent="0.15"/>
    <row r="9008" customFormat="1" x14ac:dyDescent="0.15"/>
    <row r="9009" customFormat="1" x14ac:dyDescent="0.15"/>
    <row r="9010" customFormat="1" x14ac:dyDescent="0.15"/>
    <row r="9011" customFormat="1" x14ac:dyDescent="0.15"/>
    <row r="9012" customFormat="1" x14ac:dyDescent="0.15"/>
    <row r="9013" customFormat="1" x14ac:dyDescent="0.15"/>
    <row r="9014" customFormat="1" x14ac:dyDescent="0.15"/>
    <row r="9015" customFormat="1" x14ac:dyDescent="0.15"/>
    <row r="9016" customFormat="1" x14ac:dyDescent="0.15"/>
    <row r="9017" customFormat="1" x14ac:dyDescent="0.15"/>
    <row r="9018" customFormat="1" x14ac:dyDescent="0.15"/>
    <row r="9019" customFormat="1" x14ac:dyDescent="0.15"/>
    <row r="9020" customFormat="1" x14ac:dyDescent="0.15"/>
    <row r="9021" customFormat="1" x14ac:dyDescent="0.15"/>
    <row r="9022" customFormat="1" x14ac:dyDescent="0.15"/>
    <row r="9023" customFormat="1" x14ac:dyDescent="0.15"/>
    <row r="9024" customFormat="1" x14ac:dyDescent="0.15"/>
    <row r="9025" customFormat="1" x14ac:dyDescent="0.15"/>
    <row r="9026" customFormat="1" x14ac:dyDescent="0.15"/>
    <row r="9027" customFormat="1" x14ac:dyDescent="0.15"/>
    <row r="9028" customFormat="1" x14ac:dyDescent="0.15"/>
    <row r="9029" customFormat="1" x14ac:dyDescent="0.15"/>
    <row r="9030" customFormat="1" x14ac:dyDescent="0.15"/>
    <row r="9031" customFormat="1" x14ac:dyDescent="0.15"/>
    <row r="9032" customFormat="1" x14ac:dyDescent="0.15"/>
    <row r="9033" customFormat="1" x14ac:dyDescent="0.15"/>
    <row r="9034" customFormat="1" x14ac:dyDescent="0.15"/>
    <row r="9035" customFormat="1" x14ac:dyDescent="0.15"/>
    <row r="9036" customFormat="1" x14ac:dyDescent="0.15"/>
    <row r="9037" customFormat="1" x14ac:dyDescent="0.15"/>
    <row r="9038" customFormat="1" x14ac:dyDescent="0.15"/>
    <row r="9039" customFormat="1" x14ac:dyDescent="0.15"/>
    <row r="9040" customFormat="1" x14ac:dyDescent="0.15"/>
    <row r="9041" customFormat="1" x14ac:dyDescent="0.15"/>
    <row r="9042" customFormat="1" x14ac:dyDescent="0.15"/>
    <row r="9043" customFormat="1" x14ac:dyDescent="0.15"/>
    <row r="9044" customFormat="1" x14ac:dyDescent="0.15"/>
    <row r="9045" customFormat="1" x14ac:dyDescent="0.15"/>
    <row r="9046" customFormat="1" x14ac:dyDescent="0.15"/>
    <row r="9047" customFormat="1" x14ac:dyDescent="0.15"/>
    <row r="9048" customFormat="1" x14ac:dyDescent="0.15"/>
    <row r="9049" customFormat="1" x14ac:dyDescent="0.15"/>
    <row r="9050" customFormat="1" x14ac:dyDescent="0.15"/>
    <row r="9051" customFormat="1" x14ac:dyDescent="0.15"/>
    <row r="9052" customFormat="1" x14ac:dyDescent="0.15"/>
    <row r="9053" customFormat="1" x14ac:dyDescent="0.15"/>
    <row r="9054" customFormat="1" x14ac:dyDescent="0.15"/>
    <row r="9055" customFormat="1" x14ac:dyDescent="0.15"/>
    <row r="9056" customFormat="1" x14ac:dyDescent="0.15"/>
    <row r="9057" customFormat="1" x14ac:dyDescent="0.15"/>
    <row r="9058" customFormat="1" x14ac:dyDescent="0.15"/>
    <row r="9059" customFormat="1" x14ac:dyDescent="0.15"/>
    <row r="9060" customFormat="1" x14ac:dyDescent="0.15"/>
    <row r="9061" customFormat="1" x14ac:dyDescent="0.15"/>
    <row r="9062" customFormat="1" x14ac:dyDescent="0.15"/>
    <row r="9063" customFormat="1" x14ac:dyDescent="0.15"/>
    <row r="9064" customFormat="1" x14ac:dyDescent="0.15"/>
    <row r="9065" customFormat="1" x14ac:dyDescent="0.15"/>
    <row r="9066" customFormat="1" x14ac:dyDescent="0.15"/>
    <row r="9067" customFormat="1" x14ac:dyDescent="0.15"/>
    <row r="9068" customFormat="1" x14ac:dyDescent="0.15"/>
    <row r="9069" customFormat="1" x14ac:dyDescent="0.15"/>
    <row r="9070" customFormat="1" x14ac:dyDescent="0.15"/>
    <row r="9071" customFormat="1" x14ac:dyDescent="0.15"/>
    <row r="9072" customFormat="1" x14ac:dyDescent="0.15"/>
    <row r="9073" customFormat="1" x14ac:dyDescent="0.15"/>
    <row r="9074" customFormat="1" x14ac:dyDescent="0.15"/>
    <row r="9075" customFormat="1" x14ac:dyDescent="0.15"/>
    <row r="9076" customFormat="1" x14ac:dyDescent="0.15"/>
    <row r="9077" customFormat="1" x14ac:dyDescent="0.15"/>
    <row r="9078" customFormat="1" x14ac:dyDescent="0.15"/>
    <row r="9079" customFormat="1" x14ac:dyDescent="0.15"/>
    <row r="9080" customFormat="1" x14ac:dyDescent="0.15"/>
    <row r="9081" customFormat="1" x14ac:dyDescent="0.15"/>
    <row r="9082" customFormat="1" x14ac:dyDescent="0.15"/>
    <row r="9083" customFormat="1" x14ac:dyDescent="0.15"/>
    <row r="9084" customFormat="1" x14ac:dyDescent="0.15"/>
    <row r="9085" customFormat="1" x14ac:dyDescent="0.15"/>
    <row r="9086" customFormat="1" x14ac:dyDescent="0.15"/>
    <row r="9087" customFormat="1" x14ac:dyDescent="0.15"/>
    <row r="9088" customFormat="1" x14ac:dyDescent="0.15"/>
    <row r="9089" customFormat="1" x14ac:dyDescent="0.15"/>
    <row r="9090" customFormat="1" x14ac:dyDescent="0.15"/>
    <row r="9091" customFormat="1" x14ac:dyDescent="0.15"/>
    <row r="9092" customFormat="1" x14ac:dyDescent="0.15"/>
    <row r="9093" customFormat="1" x14ac:dyDescent="0.15"/>
    <row r="9094" customFormat="1" x14ac:dyDescent="0.15"/>
    <row r="9095" customFormat="1" x14ac:dyDescent="0.15"/>
    <row r="9096" customFormat="1" x14ac:dyDescent="0.15"/>
    <row r="9097" customFormat="1" x14ac:dyDescent="0.15"/>
    <row r="9098" customFormat="1" x14ac:dyDescent="0.15"/>
    <row r="9099" customFormat="1" x14ac:dyDescent="0.15"/>
    <row r="9100" customFormat="1" x14ac:dyDescent="0.15"/>
    <row r="9101" customFormat="1" x14ac:dyDescent="0.15"/>
    <row r="9102" customFormat="1" x14ac:dyDescent="0.15"/>
    <row r="9103" customFormat="1" x14ac:dyDescent="0.15"/>
    <row r="9104" customFormat="1" x14ac:dyDescent="0.15"/>
    <row r="9105" customFormat="1" x14ac:dyDescent="0.15"/>
    <row r="9106" customFormat="1" x14ac:dyDescent="0.15"/>
    <row r="9107" customFormat="1" x14ac:dyDescent="0.15"/>
    <row r="9108" customFormat="1" x14ac:dyDescent="0.15"/>
    <row r="9109" customFormat="1" x14ac:dyDescent="0.15"/>
    <row r="9110" customFormat="1" x14ac:dyDescent="0.15"/>
    <row r="9111" customFormat="1" x14ac:dyDescent="0.15"/>
    <row r="9112" customFormat="1" x14ac:dyDescent="0.15"/>
    <row r="9113" customFormat="1" x14ac:dyDescent="0.15"/>
    <row r="9114" customFormat="1" x14ac:dyDescent="0.15"/>
    <row r="9115" customFormat="1" x14ac:dyDescent="0.15"/>
    <row r="9116" customFormat="1" x14ac:dyDescent="0.15"/>
    <row r="9117" customFormat="1" x14ac:dyDescent="0.15"/>
    <row r="9118" customFormat="1" x14ac:dyDescent="0.15"/>
    <row r="9119" customFormat="1" x14ac:dyDescent="0.15"/>
    <row r="9120" customFormat="1" x14ac:dyDescent="0.15"/>
    <row r="9121" customFormat="1" x14ac:dyDescent="0.15"/>
    <row r="9122" customFormat="1" x14ac:dyDescent="0.15"/>
    <row r="9123" customFormat="1" x14ac:dyDescent="0.15"/>
    <row r="9124" customFormat="1" x14ac:dyDescent="0.15"/>
    <row r="9125" customFormat="1" x14ac:dyDescent="0.15"/>
    <row r="9126" customFormat="1" x14ac:dyDescent="0.15"/>
    <row r="9127" customFormat="1" x14ac:dyDescent="0.15"/>
    <row r="9128" customFormat="1" x14ac:dyDescent="0.15"/>
    <row r="9129" customFormat="1" x14ac:dyDescent="0.15"/>
    <row r="9130" customFormat="1" x14ac:dyDescent="0.15"/>
    <row r="9131" customFormat="1" x14ac:dyDescent="0.15"/>
    <row r="9132" customFormat="1" x14ac:dyDescent="0.15"/>
    <row r="9133" customFormat="1" x14ac:dyDescent="0.15"/>
    <row r="9134" customFormat="1" x14ac:dyDescent="0.15"/>
    <row r="9135" customFormat="1" x14ac:dyDescent="0.15"/>
    <row r="9136" customFormat="1" x14ac:dyDescent="0.15"/>
    <row r="9137" customFormat="1" x14ac:dyDescent="0.15"/>
    <row r="9138" customFormat="1" x14ac:dyDescent="0.15"/>
    <row r="9139" customFormat="1" x14ac:dyDescent="0.15"/>
    <row r="9140" customFormat="1" x14ac:dyDescent="0.15"/>
    <row r="9141" customFormat="1" x14ac:dyDescent="0.15"/>
    <row r="9142" customFormat="1" x14ac:dyDescent="0.15"/>
    <row r="9143" customFormat="1" x14ac:dyDescent="0.15"/>
    <row r="9144" customFormat="1" x14ac:dyDescent="0.15"/>
    <row r="9145" customFormat="1" x14ac:dyDescent="0.15"/>
    <row r="9146" customFormat="1" x14ac:dyDescent="0.15"/>
    <row r="9147" customFormat="1" x14ac:dyDescent="0.15"/>
    <row r="9148" customFormat="1" x14ac:dyDescent="0.15"/>
    <row r="9149" customFormat="1" x14ac:dyDescent="0.15"/>
    <row r="9150" customFormat="1" x14ac:dyDescent="0.15"/>
    <row r="9151" customFormat="1" x14ac:dyDescent="0.15"/>
    <row r="9152" customFormat="1" x14ac:dyDescent="0.15"/>
    <row r="9153" customFormat="1" x14ac:dyDescent="0.15"/>
    <row r="9154" customFormat="1" x14ac:dyDescent="0.15"/>
    <row r="9155" customFormat="1" x14ac:dyDescent="0.15"/>
    <row r="9156" customFormat="1" x14ac:dyDescent="0.15"/>
    <row r="9157" customFormat="1" x14ac:dyDescent="0.15"/>
    <row r="9158" customFormat="1" x14ac:dyDescent="0.15"/>
    <row r="9159" customFormat="1" x14ac:dyDescent="0.15"/>
    <row r="9160" customFormat="1" x14ac:dyDescent="0.15"/>
    <row r="9161" customFormat="1" x14ac:dyDescent="0.15"/>
    <row r="9162" customFormat="1" x14ac:dyDescent="0.15"/>
    <row r="9163" customFormat="1" x14ac:dyDescent="0.15"/>
    <row r="9164" customFormat="1" x14ac:dyDescent="0.15"/>
    <row r="9165" customFormat="1" x14ac:dyDescent="0.15"/>
    <row r="9166" customFormat="1" x14ac:dyDescent="0.15"/>
    <row r="9167" customFormat="1" x14ac:dyDescent="0.15"/>
    <row r="9168" customFormat="1" x14ac:dyDescent="0.15"/>
    <row r="9169" customFormat="1" x14ac:dyDescent="0.15"/>
    <row r="9170" customFormat="1" x14ac:dyDescent="0.15"/>
    <row r="9171" customFormat="1" x14ac:dyDescent="0.15"/>
    <row r="9172" customFormat="1" x14ac:dyDescent="0.15"/>
    <row r="9173" customFormat="1" x14ac:dyDescent="0.15"/>
    <row r="9174" customFormat="1" x14ac:dyDescent="0.15"/>
    <row r="9175" customFormat="1" x14ac:dyDescent="0.15"/>
    <row r="9176" customFormat="1" x14ac:dyDescent="0.15"/>
    <row r="9177" customFormat="1" x14ac:dyDescent="0.15"/>
    <row r="9178" customFormat="1" x14ac:dyDescent="0.15"/>
    <row r="9179" customFormat="1" x14ac:dyDescent="0.15"/>
    <row r="9180" customFormat="1" x14ac:dyDescent="0.15"/>
    <row r="9181" customFormat="1" x14ac:dyDescent="0.15"/>
    <row r="9182" customFormat="1" x14ac:dyDescent="0.15"/>
    <row r="9183" customFormat="1" x14ac:dyDescent="0.15"/>
    <row r="9184" customFormat="1" x14ac:dyDescent="0.15"/>
    <row r="9185" customFormat="1" x14ac:dyDescent="0.15"/>
    <row r="9186" customFormat="1" x14ac:dyDescent="0.15"/>
    <row r="9187" customFormat="1" x14ac:dyDescent="0.15"/>
    <row r="9188" customFormat="1" x14ac:dyDescent="0.15"/>
    <row r="9189" customFormat="1" x14ac:dyDescent="0.15"/>
    <row r="9190" customFormat="1" x14ac:dyDescent="0.15"/>
    <row r="9191" customFormat="1" x14ac:dyDescent="0.15"/>
    <row r="9192" customFormat="1" x14ac:dyDescent="0.15"/>
    <row r="9193" customFormat="1" x14ac:dyDescent="0.15"/>
    <row r="9194" customFormat="1" x14ac:dyDescent="0.15"/>
    <row r="9195" customFormat="1" x14ac:dyDescent="0.15"/>
    <row r="9196" customFormat="1" x14ac:dyDescent="0.15"/>
    <row r="9197" customFormat="1" x14ac:dyDescent="0.15"/>
    <row r="9198" customFormat="1" x14ac:dyDescent="0.15"/>
    <row r="9199" customFormat="1" x14ac:dyDescent="0.15"/>
    <row r="9200" customFormat="1" x14ac:dyDescent="0.15"/>
    <row r="9201" customFormat="1" x14ac:dyDescent="0.15"/>
    <row r="9202" customFormat="1" x14ac:dyDescent="0.15"/>
    <row r="9203" customFormat="1" x14ac:dyDescent="0.15"/>
    <row r="9204" customFormat="1" x14ac:dyDescent="0.15"/>
    <row r="9205" customFormat="1" x14ac:dyDescent="0.15"/>
    <row r="9206" customFormat="1" x14ac:dyDescent="0.15"/>
    <row r="9207" customFormat="1" x14ac:dyDescent="0.15"/>
    <row r="9208" customFormat="1" x14ac:dyDescent="0.15"/>
    <row r="9209" customFormat="1" x14ac:dyDescent="0.15"/>
    <row r="9210" customFormat="1" x14ac:dyDescent="0.15"/>
    <row r="9211" customFormat="1" x14ac:dyDescent="0.15"/>
    <row r="9212" customFormat="1" x14ac:dyDescent="0.15"/>
    <row r="9213" customFormat="1" x14ac:dyDescent="0.15"/>
    <row r="9214" customFormat="1" x14ac:dyDescent="0.15"/>
    <row r="9215" customFormat="1" x14ac:dyDescent="0.15"/>
    <row r="9216" customFormat="1" x14ac:dyDescent="0.15"/>
    <row r="9217" customFormat="1" x14ac:dyDescent="0.15"/>
    <row r="9218" customFormat="1" x14ac:dyDescent="0.15"/>
    <row r="9219" customFormat="1" x14ac:dyDescent="0.15"/>
    <row r="9220" customFormat="1" x14ac:dyDescent="0.15"/>
    <row r="9221" customFormat="1" x14ac:dyDescent="0.15"/>
    <row r="9222" customFormat="1" x14ac:dyDescent="0.15"/>
    <row r="9223" customFormat="1" x14ac:dyDescent="0.15"/>
    <row r="9224" customFormat="1" x14ac:dyDescent="0.15"/>
    <row r="9225" customFormat="1" x14ac:dyDescent="0.15"/>
    <row r="9226" customFormat="1" x14ac:dyDescent="0.15"/>
    <row r="9227" customFormat="1" x14ac:dyDescent="0.15"/>
    <row r="9228" customFormat="1" x14ac:dyDescent="0.15"/>
    <row r="9229" customFormat="1" x14ac:dyDescent="0.15"/>
    <row r="9230" customFormat="1" x14ac:dyDescent="0.15"/>
    <row r="9231" customFormat="1" x14ac:dyDescent="0.15"/>
    <row r="9232" customFormat="1" x14ac:dyDescent="0.15"/>
    <row r="9233" customFormat="1" x14ac:dyDescent="0.15"/>
    <row r="9234" customFormat="1" x14ac:dyDescent="0.15"/>
    <row r="9235" customFormat="1" x14ac:dyDescent="0.15"/>
    <row r="9236" customFormat="1" x14ac:dyDescent="0.15"/>
    <row r="9237" customFormat="1" x14ac:dyDescent="0.15"/>
    <row r="9238" customFormat="1" x14ac:dyDescent="0.15"/>
    <row r="9239" customFormat="1" x14ac:dyDescent="0.15"/>
    <row r="9240" customFormat="1" x14ac:dyDescent="0.15"/>
    <row r="9241" customFormat="1" x14ac:dyDescent="0.15"/>
    <row r="9242" customFormat="1" x14ac:dyDescent="0.15"/>
    <row r="9243" customFormat="1" x14ac:dyDescent="0.15"/>
    <row r="9244" customFormat="1" x14ac:dyDescent="0.15"/>
    <row r="9245" customFormat="1" x14ac:dyDescent="0.15"/>
    <row r="9246" customFormat="1" x14ac:dyDescent="0.15"/>
    <row r="9247" customFormat="1" x14ac:dyDescent="0.15"/>
    <row r="9248" customFormat="1" x14ac:dyDescent="0.15"/>
    <row r="9249" customFormat="1" x14ac:dyDescent="0.15"/>
    <row r="9250" customFormat="1" x14ac:dyDescent="0.15"/>
    <row r="9251" customFormat="1" x14ac:dyDescent="0.15"/>
    <row r="9252" customFormat="1" x14ac:dyDescent="0.15"/>
    <row r="9253" customFormat="1" x14ac:dyDescent="0.15"/>
    <row r="9254" customFormat="1" x14ac:dyDescent="0.15"/>
    <row r="9255" customFormat="1" x14ac:dyDescent="0.15"/>
    <row r="9256" customFormat="1" x14ac:dyDescent="0.15"/>
    <row r="9257" customFormat="1" x14ac:dyDescent="0.15"/>
    <row r="9258" customFormat="1" x14ac:dyDescent="0.15"/>
    <row r="9259" customFormat="1" x14ac:dyDescent="0.15"/>
    <row r="9260" customFormat="1" x14ac:dyDescent="0.15"/>
    <row r="9261" customFormat="1" x14ac:dyDescent="0.15"/>
    <row r="9262" customFormat="1" x14ac:dyDescent="0.15"/>
    <row r="9263" customFormat="1" x14ac:dyDescent="0.15"/>
    <row r="9264" customFormat="1" x14ac:dyDescent="0.15"/>
    <row r="9265" customFormat="1" x14ac:dyDescent="0.15"/>
    <row r="9266" customFormat="1" x14ac:dyDescent="0.15"/>
    <row r="9267" customFormat="1" x14ac:dyDescent="0.15"/>
    <row r="9268" customFormat="1" x14ac:dyDescent="0.15"/>
    <row r="9269" customFormat="1" x14ac:dyDescent="0.15"/>
    <row r="9270" customFormat="1" x14ac:dyDescent="0.15"/>
    <row r="9271" customFormat="1" x14ac:dyDescent="0.15"/>
    <row r="9272" customFormat="1" x14ac:dyDescent="0.15"/>
    <row r="9273" customFormat="1" x14ac:dyDescent="0.15"/>
    <row r="9274" customFormat="1" x14ac:dyDescent="0.15"/>
    <row r="9275" customFormat="1" x14ac:dyDescent="0.15"/>
    <row r="9276" customFormat="1" x14ac:dyDescent="0.15"/>
    <row r="9277" customFormat="1" x14ac:dyDescent="0.15"/>
    <row r="9278" customFormat="1" x14ac:dyDescent="0.15"/>
    <row r="9279" customFormat="1" x14ac:dyDescent="0.15"/>
    <row r="9280" customFormat="1" x14ac:dyDescent="0.15"/>
    <row r="9281" customFormat="1" x14ac:dyDescent="0.15"/>
    <row r="9282" customFormat="1" x14ac:dyDescent="0.15"/>
    <row r="9283" customFormat="1" x14ac:dyDescent="0.15"/>
    <row r="9284" customFormat="1" x14ac:dyDescent="0.15"/>
    <row r="9285" customFormat="1" x14ac:dyDescent="0.15"/>
    <row r="9286" customFormat="1" x14ac:dyDescent="0.15"/>
    <row r="9287" customFormat="1" x14ac:dyDescent="0.15"/>
    <row r="9288" customFormat="1" x14ac:dyDescent="0.15"/>
    <row r="9289" customFormat="1" x14ac:dyDescent="0.15"/>
    <row r="9290" customFormat="1" x14ac:dyDescent="0.15"/>
    <row r="9291" customFormat="1" x14ac:dyDescent="0.15"/>
    <row r="9292" customFormat="1" x14ac:dyDescent="0.15"/>
    <row r="9293" customFormat="1" x14ac:dyDescent="0.15"/>
    <row r="9294" customFormat="1" x14ac:dyDescent="0.15"/>
    <row r="9295" customFormat="1" x14ac:dyDescent="0.15"/>
    <row r="9296" customFormat="1" x14ac:dyDescent="0.15"/>
    <row r="9297" customFormat="1" x14ac:dyDescent="0.15"/>
    <row r="9298" customFormat="1" x14ac:dyDescent="0.15"/>
    <row r="9299" customFormat="1" x14ac:dyDescent="0.15"/>
    <row r="9300" customFormat="1" x14ac:dyDescent="0.15"/>
    <row r="9301" customFormat="1" x14ac:dyDescent="0.15"/>
    <row r="9302" customFormat="1" x14ac:dyDescent="0.15"/>
    <row r="9303" customFormat="1" x14ac:dyDescent="0.15"/>
    <row r="9304" customFormat="1" x14ac:dyDescent="0.15"/>
    <row r="9305" customFormat="1" x14ac:dyDescent="0.15"/>
    <row r="9306" customFormat="1" x14ac:dyDescent="0.15"/>
    <row r="9307" customFormat="1" x14ac:dyDescent="0.15"/>
    <row r="9308" customFormat="1" x14ac:dyDescent="0.15"/>
    <row r="9309" customFormat="1" x14ac:dyDescent="0.15"/>
    <row r="9310" customFormat="1" x14ac:dyDescent="0.15"/>
    <row r="9311" customFormat="1" x14ac:dyDescent="0.15"/>
    <row r="9312" customFormat="1" x14ac:dyDescent="0.15"/>
    <row r="9313" customFormat="1" x14ac:dyDescent="0.15"/>
    <row r="9314" customFormat="1" x14ac:dyDescent="0.15"/>
    <row r="9315" customFormat="1" x14ac:dyDescent="0.15"/>
    <row r="9316" customFormat="1" x14ac:dyDescent="0.15"/>
    <row r="9317" customFormat="1" x14ac:dyDescent="0.15"/>
    <row r="9318" customFormat="1" x14ac:dyDescent="0.15"/>
    <row r="9319" customFormat="1" x14ac:dyDescent="0.15"/>
    <row r="9320" customFormat="1" x14ac:dyDescent="0.15"/>
    <row r="9321" customFormat="1" x14ac:dyDescent="0.15"/>
    <row r="9322" customFormat="1" x14ac:dyDescent="0.15"/>
    <row r="9323" customFormat="1" x14ac:dyDescent="0.15"/>
    <row r="9324" customFormat="1" x14ac:dyDescent="0.15"/>
    <row r="9325" customFormat="1" x14ac:dyDescent="0.15"/>
    <row r="9326" customFormat="1" x14ac:dyDescent="0.15"/>
    <row r="9327" customFormat="1" x14ac:dyDescent="0.15"/>
    <row r="9328" customFormat="1" x14ac:dyDescent="0.15"/>
    <row r="9329" customFormat="1" x14ac:dyDescent="0.15"/>
    <row r="9330" customFormat="1" x14ac:dyDescent="0.15"/>
    <row r="9331" customFormat="1" x14ac:dyDescent="0.15"/>
    <row r="9332" customFormat="1" x14ac:dyDescent="0.15"/>
    <row r="9333" customFormat="1" x14ac:dyDescent="0.15"/>
    <row r="9334" customFormat="1" x14ac:dyDescent="0.15"/>
    <row r="9335" customFormat="1" x14ac:dyDescent="0.15"/>
    <row r="9336" customFormat="1" x14ac:dyDescent="0.15"/>
    <row r="9337" customFormat="1" x14ac:dyDescent="0.15"/>
    <row r="9338" customFormat="1" x14ac:dyDescent="0.15"/>
    <row r="9339" customFormat="1" x14ac:dyDescent="0.15"/>
    <row r="9340" customFormat="1" x14ac:dyDescent="0.15"/>
    <row r="9341" customFormat="1" x14ac:dyDescent="0.15"/>
    <row r="9342" customFormat="1" x14ac:dyDescent="0.15"/>
    <row r="9343" customFormat="1" x14ac:dyDescent="0.15"/>
    <row r="9344" customFormat="1" x14ac:dyDescent="0.15"/>
    <row r="9345" customFormat="1" x14ac:dyDescent="0.15"/>
    <row r="9346" customFormat="1" x14ac:dyDescent="0.15"/>
    <row r="9347" customFormat="1" x14ac:dyDescent="0.15"/>
    <row r="9348" customFormat="1" x14ac:dyDescent="0.15"/>
    <row r="9349" customFormat="1" x14ac:dyDescent="0.15"/>
    <row r="9350" customFormat="1" x14ac:dyDescent="0.15"/>
    <row r="9351" customFormat="1" x14ac:dyDescent="0.15"/>
    <row r="9352" customFormat="1" x14ac:dyDescent="0.15"/>
    <row r="9353" customFormat="1" x14ac:dyDescent="0.15"/>
    <row r="9354" customFormat="1" x14ac:dyDescent="0.15"/>
    <row r="9355" customFormat="1" x14ac:dyDescent="0.15"/>
    <row r="9356" customFormat="1" x14ac:dyDescent="0.15"/>
    <row r="9357" customFormat="1" x14ac:dyDescent="0.15"/>
    <row r="9358" customFormat="1" x14ac:dyDescent="0.15"/>
    <row r="9359" customFormat="1" x14ac:dyDescent="0.15"/>
    <row r="9360" customFormat="1" x14ac:dyDescent="0.15"/>
    <row r="9361" customFormat="1" x14ac:dyDescent="0.15"/>
    <row r="9362" customFormat="1" x14ac:dyDescent="0.15"/>
    <row r="9363" customFormat="1" x14ac:dyDescent="0.15"/>
    <row r="9364" customFormat="1" x14ac:dyDescent="0.15"/>
    <row r="9365" customFormat="1" x14ac:dyDescent="0.15"/>
    <row r="9366" customFormat="1" x14ac:dyDescent="0.15"/>
    <row r="9367" customFormat="1" x14ac:dyDescent="0.15"/>
    <row r="9368" customFormat="1" x14ac:dyDescent="0.15"/>
    <row r="9369" customFormat="1" x14ac:dyDescent="0.15"/>
    <row r="9370" customFormat="1" x14ac:dyDescent="0.15"/>
    <row r="9371" customFormat="1" x14ac:dyDescent="0.15"/>
    <row r="9372" customFormat="1" x14ac:dyDescent="0.15"/>
    <row r="9373" customFormat="1" x14ac:dyDescent="0.15"/>
    <row r="9374" customFormat="1" x14ac:dyDescent="0.15"/>
    <row r="9375" customFormat="1" x14ac:dyDescent="0.15"/>
    <row r="9376" customFormat="1" x14ac:dyDescent="0.15"/>
    <row r="9377" customFormat="1" x14ac:dyDescent="0.15"/>
    <row r="9378" customFormat="1" x14ac:dyDescent="0.15"/>
    <row r="9379" customFormat="1" x14ac:dyDescent="0.15"/>
    <row r="9380" customFormat="1" x14ac:dyDescent="0.15"/>
    <row r="9381" customFormat="1" x14ac:dyDescent="0.15"/>
    <row r="9382" customFormat="1" x14ac:dyDescent="0.15"/>
    <row r="9383" customFormat="1" x14ac:dyDescent="0.15"/>
    <row r="9384" customFormat="1" x14ac:dyDescent="0.15"/>
    <row r="9385" customFormat="1" x14ac:dyDescent="0.15"/>
    <row r="9386" customFormat="1" x14ac:dyDescent="0.15"/>
    <row r="9387" customFormat="1" x14ac:dyDescent="0.15"/>
    <row r="9388" customFormat="1" x14ac:dyDescent="0.15"/>
    <row r="9389" customFormat="1" x14ac:dyDescent="0.15"/>
    <row r="9390" customFormat="1" x14ac:dyDescent="0.15"/>
    <row r="9391" customFormat="1" x14ac:dyDescent="0.15"/>
    <row r="9392" customFormat="1" x14ac:dyDescent="0.15"/>
    <row r="9393" customFormat="1" x14ac:dyDescent="0.15"/>
    <row r="9394" customFormat="1" x14ac:dyDescent="0.15"/>
    <row r="9395" customFormat="1" x14ac:dyDescent="0.15"/>
    <row r="9396" customFormat="1" x14ac:dyDescent="0.15"/>
    <row r="9397" customFormat="1" x14ac:dyDescent="0.15"/>
    <row r="9398" customFormat="1" x14ac:dyDescent="0.15"/>
    <row r="9399" customFormat="1" x14ac:dyDescent="0.15"/>
    <row r="9400" customFormat="1" x14ac:dyDescent="0.15"/>
    <row r="9401" customFormat="1" x14ac:dyDescent="0.15"/>
    <row r="9402" customFormat="1" x14ac:dyDescent="0.15"/>
    <row r="9403" customFormat="1" x14ac:dyDescent="0.15"/>
    <row r="9404" customFormat="1" x14ac:dyDescent="0.15"/>
    <row r="9405" customFormat="1" x14ac:dyDescent="0.15"/>
    <row r="9406" customFormat="1" x14ac:dyDescent="0.15"/>
    <row r="9407" customFormat="1" x14ac:dyDescent="0.15"/>
    <row r="9408" customFormat="1" x14ac:dyDescent="0.15"/>
    <row r="9409" customFormat="1" x14ac:dyDescent="0.15"/>
    <row r="9410" customFormat="1" x14ac:dyDescent="0.15"/>
    <row r="9411" customFormat="1" x14ac:dyDescent="0.15"/>
    <row r="9412" customFormat="1" x14ac:dyDescent="0.15"/>
    <row r="9413" customFormat="1" x14ac:dyDescent="0.15"/>
    <row r="9414" customFormat="1" x14ac:dyDescent="0.15"/>
    <row r="9415" customFormat="1" x14ac:dyDescent="0.15"/>
    <row r="9416" customFormat="1" x14ac:dyDescent="0.15"/>
    <row r="9417" customFormat="1" x14ac:dyDescent="0.15"/>
    <row r="9418" customFormat="1" x14ac:dyDescent="0.15"/>
    <row r="9419" customFormat="1" x14ac:dyDescent="0.15"/>
    <row r="9420" customFormat="1" x14ac:dyDescent="0.15"/>
    <row r="9421" customFormat="1" x14ac:dyDescent="0.15"/>
    <row r="9422" customFormat="1" x14ac:dyDescent="0.15"/>
    <row r="9423" customFormat="1" x14ac:dyDescent="0.15"/>
    <row r="9424" customFormat="1" x14ac:dyDescent="0.15"/>
    <row r="9425" customFormat="1" x14ac:dyDescent="0.15"/>
    <row r="9426" customFormat="1" x14ac:dyDescent="0.15"/>
    <row r="9427" customFormat="1" x14ac:dyDescent="0.15"/>
    <row r="9428" customFormat="1" x14ac:dyDescent="0.15"/>
    <row r="9429" customFormat="1" x14ac:dyDescent="0.15"/>
    <row r="9430" customFormat="1" x14ac:dyDescent="0.15"/>
    <row r="9431" customFormat="1" x14ac:dyDescent="0.15"/>
    <row r="9432" customFormat="1" x14ac:dyDescent="0.15"/>
    <row r="9433" customFormat="1" x14ac:dyDescent="0.15"/>
    <row r="9434" customFormat="1" x14ac:dyDescent="0.15"/>
    <row r="9435" customFormat="1" x14ac:dyDescent="0.15"/>
    <row r="9436" customFormat="1" x14ac:dyDescent="0.15"/>
    <row r="9437" customFormat="1" x14ac:dyDescent="0.15"/>
    <row r="9438" customFormat="1" x14ac:dyDescent="0.15"/>
    <row r="9439" customFormat="1" x14ac:dyDescent="0.15"/>
    <row r="9440" customFormat="1" x14ac:dyDescent="0.15"/>
    <row r="9441" customFormat="1" x14ac:dyDescent="0.15"/>
    <row r="9442" customFormat="1" x14ac:dyDescent="0.15"/>
    <row r="9443" customFormat="1" x14ac:dyDescent="0.15"/>
    <row r="9444" customFormat="1" x14ac:dyDescent="0.15"/>
    <row r="9445" customFormat="1" x14ac:dyDescent="0.15"/>
    <row r="9446" customFormat="1" x14ac:dyDescent="0.15"/>
    <row r="9447" customFormat="1" x14ac:dyDescent="0.15"/>
    <row r="9448" customFormat="1" x14ac:dyDescent="0.15"/>
    <row r="9449" customFormat="1" x14ac:dyDescent="0.15"/>
    <row r="9450" customFormat="1" x14ac:dyDescent="0.15"/>
    <row r="9451" customFormat="1" x14ac:dyDescent="0.15"/>
    <row r="9452" customFormat="1" x14ac:dyDescent="0.15"/>
    <row r="9453" customFormat="1" x14ac:dyDescent="0.15"/>
    <row r="9454" customFormat="1" x14ac:dyDescent="0.15"/>
    <row r="9455" customFormat="1" x14ac:dyDescent="0.15"/>
    <row r="9456" customFormat="1" x14ac:dyDescent="0.15"/>
    <row r="9457" customFormat="1" x14ac:dyDescent="0.15"/>
    <row r="9458" customFormat="1" x14ac:dyDescent="0.15"/>
    <row r="9459" customFormat="1" x14ac:dyDescent="0.15"/>
    <row r="9460" customFormat="1" x14ac:dyDescent="0.15"/>
    <row r="9461" customFormat="1" x14ac:dyDescent="0.15"/>
    <row r="9462" customFormat="1" x14ac:dyDescent="0.15"/>
    <row r="9463" customFormat="1" x14ac:dyDescent="0.15"/>
    <row r="9464" customFormat="1" x14ac:dyDescent="0.15"/>
    <row r="9465" customFormat="1" x14ac:dyDescent="0.15"/>
    <row r="9466" customFormat="1" x14ac:dyDescent="0.15"/>
    <row r="9467" customFormat="1" x14ac:dyDescent="0.15"/>
    <row r="9468" customFormat="1" x14ac:dyDescent="0.15"/>
    <row r="9469" customFormat="1" x14ac:dyDescent="0.15"/>
    <row r="9470" customFormat="1" x14ac:dyDescent="0.15"/>
    <row r="9471" customFormat="1" x14ac:dyDescent="0.15"/>
    <row r="9472" customFormat="1" x14ac:dyDescent="0.15"/>
    <row r="9473" customFormat="1" x14ac:dyDescent="0.15"/>
    <row r="9474" customFormat="1" x14ac:dyDescent="0.15"/>
    <row r="9475" customFormat="1" x14ac:dyDescent="0.15"/>
    <row r="9476" customFormat="1" x14ac:dyDescent="0.15"/>
    <row r="9477" customFormat="1" x14ac:dyDescent="0.15"/>
    <row r="9478" customFormat="1" x14ac:dyDescent="0.15"/>
    <row r="9479" customFormat="1" x14ac:dyDescent="0.15"/>
    <row r="9480" customFormat="1" x14ac:dyDescent="0.15"/>
    <row r="9481" customFormat="1" x14ac:dyDescent="0.15"/>
    <row r="9482" customFormat="1" x14ac:dyDescent="0.15"/>
    <row r="9483" customFormat="1" x14ac:dyDescent="0.15"/>
    <row r="9484" customFormat="1" x14ac:dyDescent="0.15"/>
    <row r="9485" customFormat="1" x14ac:dyDescent="0.15"/>
    <row r="9486" customFormat="1" x14ac:dyDescent="0.15"/>
    <row r="9487" customFormat="1" x14ac:dyDescent="0.15"/>
    <row r="9488" customFormat="1" x14ac:dyDescent="0.15"/>
    <row r="9489" customFormat="1" x14ac:dyDescent="0.15"/>
    <row r="9490" customFormat="1" x14ac:dyDescent="0.15"/>
    <row r="9491" customFormat="1" x14ac:dyDescent="0.15"/>
    <row r="9492" customFormat="1" x14ac:dyDescent="0.15"/>
    <row r="9493" customFormat="1" x14ac:dyDescent="0.15"/>
    <row r="9494" customFormat="1" x14ac:dyDescent="0.15"/>
    <row r="9495" customFormat="1" x14ac:dyDescent="0.15"/>
    <row r="9496" customFormat="1" x14ac:dyDescent="0.15"/>
    <row r="9497" customFormat="1" x14ac:dyDescent="0.15"/>
    <row r="9498" customFormat="1" x14ac:dyDescent="0.15"/>
    <row r="9499" customFormat="1" x14ac:dyDescent="0.15"/>
    <row r="9500" customFormat="1" x14ac:dyDescent="0.15"/>
    <row r="9501" customFormat="1" x14ac:dyDescent="0.15"/>
    <row r="9502" customFormat="1" x14ac:dyDescent="0.15"/>
    <row r="9503" customFormat="1" x14ac:dyDescent="0.15"/>
    <row r="9504" customFormat="1" x14ac:dyDescent="0.15"/>
    <row r="9505" customFormat="1" x14ac:dyDescent="0.15"/>
    <row r="9506" customFormat="1" x14ac:dyDescent="0.15"/>
    <row r="9507" customFormat="1" x14ac:dyDescent="0.15"/>
    <row r="9508" customFormat="1" x14ac:dyDescent="0.15"/>
    <row r="9509" customFormat="1" x14ac:dyDescent="0.15"/>
    <row r="9510" customFormat="1" x14ac:dyDescent="0.15"/>
    <row r="9511" customFormat="1" x14ac:dyDescent="0.15"/>
    <row r="9512" customFormat="1" x14ac:dyDescent="0.15"/>
    <row r="9513" customFormat="1" x14ac:dyDescent="0.15"/>
    <row r="9514" customFormat="1" x14ac:dyDescent="0.15"/>
    <row r="9515" customFormat="1" x14ac:dyDescent="0.15"/>
    <row r="9516" customFormat="1" x14ac:dyDescent="0.15"/>
    <row r="9517" customFormat="1" x14ac:dyDescent="0.15"/>
    <row r="9518" customFormat="1" x14ac:dyDescent="0.15"/>
    <row r="9519" customFormat="1" x14ac:dyDescent="0.15"/>
    <row r="9520" customFormat="1" x14ac:dyDescent="0.15"/>
    <row r="9521" customFormat="1" x14ac:dyDescent="0.15"/>
    <row r="9522" customFormat="1" x14ac:dyDescent="0.15"/>
    <row r="9523" customFormat="1" x14ac:dyDescent="0.15"/>
    <row r="9524" customFormat="1" x14ac:dyDescent="0.15"/>
    <row r="9525" customFormat="1" x14ac:dyDescent="0.15"/>
    <row r="9526" customFormat="1" x14ac:dyDescent="0.15"/>
    <row r="9527" customFormat="1" x14ac:dyDescent="0.15"/>
    <row r="9528" customFormat="1" x14ac:dyDescent="0.15"/>
    <row r="9529" customFormat="1" x14ac:dyDescent="0.15"/>
    <row r="9530" customFormat="1" x14ac:dyDescent="0.15"/>
    <row r="9531" customFormat="1" x14ac:dyDescent="0.15"/>
    <row r="9532" customFormat="1" x14ac:dyDescent="0.15"/>
    <row r="9533" customFormat="1" x14ac:dyDescent="0.15"/>
    <row r="9534" customFormat="1" x14ac:dyDescent="0.15"/>
    <row r="9535" customFormat="1" x14ac:dyDescent="0.15"/>
    <row r="9536" customFormat="1" x14ac:dyDescent="0.15"/>
    <row r="9537" customFormat="1" x14ac:dyDescent="0.15"/>
    <row r="9538" customFormat="1" x14ac:dyDescent="0.15"/>
    <row r="9539" customFormat="1" x14ac:dyDescent="0.15"/>
    <row r="9540" customFormat="1" x14ac:dyDescent="0.15"/>
    <row r="9541" customFormat="1" x14ac:dyDescent="0.15"/>
    <row r="9542" customFormat="1" x14ac:dyDescent="0.15"/>
    <row r="9543" customFormat="1" x14ac:dyDescent="0.15"/>
    <row r="9544" customFormat="1" x14ac:dyDescent="0.15"/>
    <row r="9545" customFormat="1" x14ac:dyDescent="0.15"/>
    <row r="9546" customFormat="1" x14ac:dyDescent="0.15"/>
    <row r="9547" customFormat="1" x14ac:dyDescent="0.15"/>
    <row r="9548" customFormat="1" x14ac:dyDescent="0.15"/>
    <row r="9549" customFormat="1" x14ac:dyDescent="0.15"/>
    <row r="9550" customFormat="1" x14ac:dyDescent="0.15"/>
    <row r="9551" customFormat="1" x14ac:dyDescent="0.15"/>
    <row r="9552" customFormat="1" x14ac:dyDescent="0.15"/>
    <row r="9553" customFormat="1" x14ac:dyDescent="0.15"/>
    <row r="9554" customFormat="1" x14ac:dyDescent="0.15"/>
    <row r="9555" customFormat="1" x14ac:dyDescent="0.15"/>
    <row r="9556" customFormat="1" x14ac:dyDescent="0.15"/>
    <row r="9557" customFormat="1" x14ac:dyDescent="0.15"/>
    <row r="9558" customFormat="1" x14ac:dyDescent="0.15"/>
    <row r="9559" customFormat="1" x14ac:dyDescent="0.15"/>
    <row r="9560" customFormat="1" x14ac:dyDescent="0.15"/>
    <row r="9561" customFormat="1" x14ac:dyDescent="0.15"/>
    <row r="9562" customFormat="1" x14ac:dyDescent="0.15"/>
    <row r="9563" customFormat="1" x14ac:dyDescent="0.15"/>
    <row r="9564" customFormat="1" x14ac:dyDescent="0.15"/>
    <row r="9565" customFormat="1" x14ac:dyDescent="0.15"/>
    <row r="9566" customFormat="1" x14ac:dyDescent="0.15"/>
    <row r="9567" customFormat="1" x14ac:dyDescent="0.15"/>
    <row r="9568" customFormat="1" x14ac:dyDescent="0.15"/>
    <row r="9569" customFormat="1" x14ac:dyDescent="0.15"/>
    <row r="9570" customFormat="1" x14ac:dyDescent="0.15"/>
    <row r="9571" customFormat="1" x14ac:dyDescent="0.15"/>
    <row r="9572" customFormat="1" x14ac:dyDescent="0.15"/>
    <row r="9573" customFormat="1" x14ac:dyDescent="0.15"/>
    <row r="9574" customFormat="1" x14ac:dyDescent="0.15"/>
    <row r="9575" customFormat="1" x14ac:dyDescent="0.15"/>
    <row r="9576" customFormat="1" x14ac:dyDescent="0.15"/>
    <row r="9577" customFormat="1" x14ac:dyDescent="0.15"/>
    <row r="9578" customFormat="1" x14ac:dyDescent="0.15"/>
    <row r="9579" customFormat="1" x14ac:dyDescent="0.15"/>
    <row r="9580" customFormat="1" x14ac:dyDescent="0.15"/>
    <row r="9581" customFormat="1" x14ac:dyDescent="0.15"/>
    <row r="9582" customFormat="1" x14ac:dyDescent="0.15"/>
    <row r="9583" customFormat="1" x14ac:dyDescent="0.15"/>
    <row r="9584" customFormat="1" x14ac:dyDescent="0.15"/>
    <row r="9585" customFormat="1" x14ac:dyDescent="0.15"/>
    <row r="9586" customFormat="1" x14ac:dyDescent="0.15"/>
    <row r="9587" customFormat="1" x14ac:dyDescent="0.15"/>
    <row r="9588" customFormat="1" x14ac:dyDescent="0.15"/>
    <row r="9589" customFormat="1" x14ac:dyDescent="0.15"/>
    <row r="9590" customFormat="1" x14ac:dyDescent="0.15"/>
    <row r="9591" customFormat="1" x14ac:dyDescent="0.15"/>
    <row r="9592" customFormat="1" x14ac:dyDescent="0.15"/>
    <row r="9593" customFormat="1" x14ac:dyDescent="0.15"/>
    <row r="9594" customFormat="1" x14ac:dyDescent="0.15"/>
    <row r="9595" customFormat="1" x14ac:dyDescent="0.15"/>
    <row r="9596" customFormat="1" x14ac:dyDescent="0.15"/>
    <row r="9597" customFormat="1" x14ac:dyDescent="0.15"/>
    <row r="9598" customFormat="1" x14ac:dyDescent="0.15"/>
    <row r="9599" customFormat="1" x14ac:dyDescent="0.15"/>
    <row r="9600" customFormat="1" x14ac:dyDescent="0.15"/>
    <row r="9601" customFormat="1" x14ac:dyDescent="0.15"/>
    <row r="9602" customFormat="1" x14ac:dyDescent="0.15"/>
    <row r="9603" customFormat="1" x14ac:dyDescent="0.15"/>
    <row r="9604" customFormat="1" x14ac:dyDescent="0.15"/>
    <row r="9605" customFormat="1" x14ac:dyDescent="0.15"/>
    <row r="9606" customFormat="1" x14ac:dyDescent="0.15"/>
    <row r="9607" customFormat="1" x14ac:dyDescent="0.15"/>
    <row r="9608" customFormat="1" x14ac:dyDescent="0.15"/>
    <row r="9609" customFormat="1" x14ac:dyDescent="0.15"/>
    <row r="9610" customFormat="1" x14ac:dyDescent="0.15"/>
    <row r="9611" customFormat="1" x14ac:dyDescent="0.15"/>
    <row r="9612" customFormat="1" x14ac:dyDescent="0.15"/>
    <row r="9613" customFormat="1" x14ac:dyDescent="0.15"/>
    <row r="9614" customFormat="1" x14ac:dyDescent="0.15"/>
    <row r="9615" customFormat="1" x14ac:dyDescent="0.15"/>
    <row r="9616" customFormat="1" x14ac:dyDescent="0.15"/>
    <row r="9617" customFormat="1" x14ac:dyDescent="0.15"/>
    <row r="9618" customFormat="1" x14ac:dyDescent="0.15"/>
    <row r="9619" customFormat="1" x14ac:dyDescent="0.15"/>
    <row r="9620" customFormat="1" x14ac:dyDescent="0.15"/>
    <row r="9621" customFormat="1" x14ac:dyDescent="0.15"/>
    <row r="9622" customFormat="1" x14ac:dyDescent="0.15"/>
    <row r="9623" customFormat="1" x14ac:dyDescent="0.15"/>
    <row r="9624" customFormat="1" x14ac:dyDescent="0.15"/>
    <row r="9625" customFormat="1" x14ac:dyDescent="0.15"/>
    <row r="9626" customFormat="1" x14ac:dyDescent="0.15"/>
    <row r="9627" customFormat="1" x14ac:dyDescent="0.15"/>
    <row r="9628" customFormat="1" x14ac:dyDescent="0.15"/>
    <row r="9629" customFormat="1" x14ac:dyDescent="0.15"/>
    <row r="9630" customFormat="1" x14ac:dyDescent="0.15"/>
    <row r="9631" customFormat="1" x14ac:dyDescent="0.15"/>
    <row r="9632" customFormat="1" x14ac:dyDescent="0.15"/>
    <row r="9633" customFormat="1" x14ac:dyDescent="0.15"/>
    <row r="9634" customFormat="1" x14ac:dyDescent="0.15"/>
    <row r="9635" customFormat="1" x14ac:dyDescent="0.15"/>
    <row r="9636" customFormat="1" x14ac:dyDescent="0.15"/>
    <row r="9637" customFormat="1" x14ac:dyDescent="0.15"/>
    <row r="9638" customFormat="1" x14ac:dyDescent="0.15"/>
    <row r="9639" customFormat="1" x14ac:dyDescent="0.15"/>
    <row r="9640" customFormat="1" x14ac:dyDescent="0.15"/>
    <row r="9641" customFormat="1" x14ac:dyDescent="0.15"/>
    <row r="9642" customFormat="1" x14ac:dyDescent="0.15"/>
    <row r="9643" customFormat="1" x14ac:dyDescent="0.15"/>
    <row r="9644" customFormat="1" x14ac:dyDescent="0.15"/>
    <row r="9645" customFormat="1" x14ac:dyDescent="0.15"/>
    <row r="9646" customFormat="1" x14ac:dyDescent="0.15"/>
    <row r="9647" customFormat="1" x14ac:dyDescent="0.15"/>
    <row r="9648" customFormat="1" x14ac:dyDescent="0.15"/>
    <row r="9649" customFormat="1" x14ac:dyDescent="0.15"/>
    <row r="9650" customFormat="1" x14ac:dyDescent="0.15"/>
    <row r="9651" customFormat="1" x14ac:dyDescent="0.15"/>
    <row r="9652" customFormat="1" x14ac:dyDescent="0.15"/>
    <row r="9653" customFormat="1" x14ac:dyDescent="0.15"/>
    <row r="9654" customFormat="1" x14ac:dyDescent="0.15"/>
    <row r="9655" customFormat="1" x14ac:dyDescent="0.15"/>
    <row r="9656" customFormat="1" x14ac:dyDescent="0.15"/>
    <row r="9657" customFormat="1" x14ac:dyDescent="0.15"/>
    <row r="9658" customFormat="1" x14ac:dyDescent="0.15"/>
    <row r="9659" customFormat="1" x14ac:dyDescent="0.15"/>
    <row r="9660" customFormat="1" x14ac:dyDescent="0.15"/>
    <row r="9661" customFormat="1" x14ac:dyDescent="0.15"/>
    <row r="9662" customFormat="1" x14ac:dyDescent="0.15"/>
    <row r="9663" customFormat="1" x14ac:dyDescent="0.15"/>
    <row r="9664" customFormat="1" x14ac:dyDescent="0.15"/>
    <row r="9665" customFormat="1" x14ac:dyDescent="0.15"/>
    <row r="9666" customFormat="1" x14ac:dyDescent="0.15"/>
    <row r="9667" customFormat="1" x14ac:dyDescent="0.15"/>
    <row r="9668" customFormat="1" x14ac:dyDescent="0.15"/>
    <row r="9669" customFormat="1" x14ac:dyDescent="0.15"/>
    <row r="9670" customFormat="1" x14ac:dyDescent="0.15"/>
    <row r="9671" customFormat="1" x14ac:dyDescent="0.15"/>
    <row r="9672" customFormat="1" x14ac:dyDescent="0.15"/>
    <row r="9673" customFormat="1" x14ac:dyDescent="0.15"/>
    <row r="9674" customFormat="1" x14ac:dyDescent="0.15"/>
    <row r="9675" customFormat="1" x14ac:dyDescent="0.15"/>
    <row r="9676" customFormat="1" x14ac:dyDescent="0.15"/>
    <row r="9677" customFormat="1" x14ac:dyDescent="0.15"/>
    <row r="9678" customFormat="1" x14ac:dyDescent="0.15"/>
    <row r="9679" customFormat="1" x14ac:dyDescent="0.15"/>
    <row r="9680" customFormat="1" x14ac:dyDescent="0.15"/>
    <row r="9681" customFormat="1" x14ac:dyDescent="0.15"/>
    <row r="9682" customFormat="1" x14ac:dyDescent="0.15"/>
    <row r="9683" customFormat="1" x14ac:dyDescent="0.15"/>
    <row r="9684" customFormat="1" x14ac:dyDescent="0.15"/>
    <row r="9685" customFormat="1" x14ac:dyDescent="0.15"/>
    <row r="9686" customFormat="1" x14ac:dyDescent="0.15"/>
    <row r="9687" customFormat="1" x14ac:dyDescent="0.15"/>
    <row r="9688" customFormat="1" x14ac:dyDescent="0.15"/>
    <row r="9689" customFormat="1" x14ac:dyDescent="0.15"/>
    <row r="9690" customFormat="1" x14ac:dyDescent="0.15"/>
    <row r="9691" customFormat="1" x14ac:dyDescent="0.15"/>
    <row r="9692" customFormat="1" x14ac:dyDescent="0.15"/>
    <row r="9693" customFormat="1" x14ac:dyDescent="0.15"/>
    <row r="9694" customFormat="1" x14ac:dyDescent="0.15"/>
    <row r="9695" customFormat="1" x14ac:dyDescent="0.15"/>
    <row r="9696" customFormat="1" x14ac:dyDescent="0.15"/>
    <row r="9697" customFormat="1" x14ac:dyDescent="0.15"/>
    <row r="9698" customFormat="1" x14ac:dyDescent="0.15"/>
    <row r="9699" customFormat="1" x14ac:dyDescent="0.15"/>
    <row r="9700" customFormat="1" x14ac:dyDescent="0.15"/>
    <row r="9701" customFormat="1" x14ac:dyDescent="0.15"/>
    <row r="9702" customFormat="1" x14ac:dyDescent="0.15"/>
    <row r="9703" customFormat="1" x14ac:dyDescent="0.15"/>
    <row r="9704" customFormat="1" x14ac:dyDescent="0.15"/>
    <row r="9705" customFormat="1" x14ac:dyDescent="0.15"/>
    <row r="9706" customFormat="1" x14ac:dyDescent="0.15"/>
    <row r="9707" customFormat="1" x14ac:dyDescent="0.15"/>
    <row r="9708" customFormat="1" x14ac:dyDescent="0.15"/>
    <row r="9709" customFormat="1" x14ac:dyDescent="0.15"/>
    <row r="9710" customFormat="1" x14ac:dyDescent="0.15"/>
    <row r="9711" customFormat="1" x14ac:dyDescent="0.15"/>
    <row r="9712" customFormat="1" x14ac:dyDescent="0.15"/>
    <row r="9713" customFormat="1" x14ac:dyDescent="0.15"/>
    <row r="9714" customFormat="1" x14ac:dyDescent="0.15"/>
    <row r="9715" customFormat="1" x14ac:dyDescent="0.15"/>
    <row r="9716" customFormat="1" x14ac:dyDescent="0.15"/>
    <row r="9717" customFormat="1" x14ac:dyDescent="0.15"/>
    <row r="9718" customFormat="1" x14ac:dyDescent="0.15"/>
    <row r="9719" customFormat="1" x14ac:dyDescent="0.15"/>
    <row r="9720" customFormat="1" x14ac:dyDescent="0.15"/>
    <row r="9721" customFormat="1" x14ac:dyDescent="0.15"/>
    <row r="9722" customFormat="1" x14ac:dyDescent="0.15"/>
    <row r="9723" customFormat="1" x14ac:dyDescent="0.15"/>
    <row r="9724" customFormat="1" x14ac:dyDescent="0.15"/>
    <row r="9725" customFormat="1" x14ac:dyDescent="0.15"/>
    <row r="9726" customFormat="1" x14ac:dyDescent="0.15"/>
    <row r="9727" customFormat="1" x14ac:dyDescent="0.15"/>
    <row r="9728" customFormat="1" x14ac:dyDescent="0.15"/>
    <row r="9729" customFormat="1" x14ac:dyDescent="0.15"/>
    <row r="9730" customFormat="1" x14ac:dyDescent="0.15"/>
    <row r="9731" customFormat="1" x14ac:dyDescent="0.15"/>
    <row r="9732" customFormat="1" x14ac:dyDescent="0.15"/>
    <row r="9733" customFormat="1" x14ac:dyDescent="0.15"/>
    <row r="9734" customFormat="1" x14ac:dyDescent="0.15"/>
    <row r="9735" customFormat="1" x14ac:dyDescent="0.15"/>
    <row r="9736" customFormat="1" x14ac:dyDescent="0.15"/>
    <row r="9737" customFormat="1" x14ac:dyDescent="0.15"/>
    <row r="9738" customFormat="1" x14ac:dyDescent="0.15"/>
    <row r="9739" customFormat="1" x14ac:dyDescent="0.15"/>
    <row r="9740" customFormat="1" x14ac:dyDescent="0.15"/>
    <row r="9741" customFormat="1" x14ac:dyDescent="0.15"/>
    <row r="9742" customFormat="1" x14ac:dyDescent="0.15"/>
    <row r="9743" customFormat="1" x14ac:dyDescent="0.15"/>
    <row r="9744" customFormat="1" x14ac:dyDescent="0.15"/>
    <row r="9745" customFormat="1" x14ac:dyDescent="0.15"/>
    <row r="9746" customFormat="1" x14ac:dyDescent="0.15"/>
    <row r="9747" customFormat="1" x14ac:dyDescent="0.15"/>
    <row r="9748" customFormat="1" x14ac:dyDescent="0.15"/>
    <row r="9749" customFormat="1" x14ac:dyDescent="0.15"/>
    <row r="9750" customFormat="1" x14ac:dyDescent="0.15"/>
    <row r="9751" customFormat="1" x14ac:dyDescent="0.15"/>
    <row r="9752" customFormat="1" x14ac:dyDescent="0.15"/>
    <row r="9753" customFormat="1" x14ac:dyDescent="0.15"/>
    <row r="9754" customFormat="1" x14ac:dyDescent="0.15"/>
    <row r="9755" customFormat="1" x14ac:dyDescent="0.15"/>
    <row r="9756" customFormat="1" x14ac:dyDescent="0.15"/>
    <row r="9757" customFormat="1" x14ac:dyDescent="0.15"/>
    <row r="9758" customFormat="1" x14ac:dyDescent="0.15"/>
    <row r="9759" customFormat="1" x14ac:dyDescent="0.15"/>
    <row r="9760" customFormat="1" x14ac:dyDescent="0.15"/>
    <row r="9761" customFormat="1" x14ac:dyDescent="0.15"/>
    <row r="9762" customFormat="1" x14ac:dyDescent="0.15"/>
    <row r="9763" customFormat="1" x14ac:dyDescent="0.15"/>
    <row r="9764" customFormat="1" x14ac:dyDescent="0.15"/>
    <row r="9765" customFormat="1" x14ac:dyDescent="0.15"/>
    <row r="9766" customFormat="1" x14ac:dyDescent="0.15"/>
    <row r="9767" customFormat="1" x14ac:dyDescent="0.15"/>
    <row r="9768" customFormat="1" x14ac:dyDescent="0.15"/>
    <row r="9769" customFormat="1" x14ac:dyDescent="0.15"/>
    <row r="9770" customFormat="1" x14ac:dyDescent="0.15"/>
    <row r="9771" customFormat="1" x14ac:dyDescent="0.15"/>
    <row r="9772" customFormat="1" x14ac:dyDescent="0.15"/>
    <row r="9773" customFormat="1" x14ac:dyDescent="0.15"/>
    <row r="9774" customFormat="1" x14ac:dyDescent="0.15"/>
    <row r="9775" customFormat="1" x14ac:dyDescent="0.15"/>
    <row r="9776" customFormat="1" x14ac:dyDescent="0.15"/>
    <row r="9777" customFormat="1" x14ac:dyDescent="0.15"/>
    <row r="9778" customFormat="1" x14ac:dyDescent="0.15"/>
    <row r="9779" customFormat="1" x14ac:dyDescent="0.15"/>
    <row r="9780" customFormat="1" x14ac:dyDescent="0.15"/>
    <row r="9781" customFormat="1" x14ac:dyDescent="0.15"/>
    <row r="9782" customFormat="1" x14ac:dyDescent="0.15"/>
    <row r="9783" customFormat="1" x14ac:dyDescent="0.15"/>
    <row r="9784" customFormat="1" x14ac:dyDescent="0.15"/>
    <row r="9785" customFormat="1" x14ac:dyDescent="0.15"/>
    <row r="9786" customFormat="1" x14ac:dyDescent="0.15"/>
    <row r="9787" customFormat="1" x14ac:dyDescent="0.15"/>
    <row r="9788" customFormat="1" x14ac:dyDescent="0.15"/>
    <row r="9789" customFormat="1" x14ac:dyDescent="0.15"/>
    <row r="9790" customFormat="1" x14ac:dyDescent="0.15"/>
    <row r="9791" customFormat="1" x14ac:dyDescent="0.15"/>
    <row r="9792" customFormat="1" x14ac:dyDescent="0.15"/>
    <row r="9793" customFormat="1" x14ac:dyDescent="0.15"/>
    <row r="9794" customFormat="1" x14ac:dyDescent="0.15"/>
    <row r="9795" customFormat="1" x14ac:dyDescent="0.15"/>
    <row r="9796" customFormat="1" x14ac:dyDescent="0.15"/>
    <row r="9797" customFormat="1" x14ac:dyDescent="0.15"/>
    <row r="9798" customFormat="1" x14ac:dyDescent="0.15"/>
    <row r="9799" customFormat="1" x14ac:dyDescent="0.15"/>
    <row r="9800" customFormat="1" x14ac:dyDescent="0.15"/>
    <row r="9801" customFormat="1" x14ac:dyDescent="0.15"/>
    <row r="9802" customFormat="1" x14ac:dyDescent="0.15"/>
    <row r="9803" customFormat="1" x14ac:dyDescent="0.15"/>
    <row r="9804" customFormat="1" x14ac:dyDescent="0.15"/>
    <row r="9805" customFormat="1" x14ac:dyDescent="0.15"/>
    <row r="9806" customFormat="1" x14ac:dyDescent="0.15"/>
    <row r="9807" customFormat="1" x14ac:dyDescent="0.15"/>
    <row r="9808" customFormat="1" x14ac:dyDescent="0.15"/>
    <row r="9809" customFormat="1" x14ac:dyDescent="0.15"/>
    <row r="9810" customFormat="1" x14ac:dyDescent="0.15"/>
    <row r="9811" customFormat="1" x14ac:dyDescent="0.15"/>
    <row r="9812" customFormat="1" x14ac:dyDescent="0.15"/>
    <row r="9813" customFormat="1" x14ac:dyDescent="0.15"/>
    <row r="9814" customFormat="1" x14ac:dyDescent="0.15"/>
    <row r="9815" customFormat="1" x14ac:dyDescent="0.15"/>
    <row r="9816" customFormat="1" x14ac:dyDescent="0.15"/>
    <row r="9817" customFormat="1" x14ac:dyDescent="0.15"/>
    <row r="9818" customFormat="1" x14ac:dyDescent="0.15"/>
    <row r="9819" customFormat="1" x14ac:dyDescent="0.15"/>
    <row r="9820" customFormat="1" x14ac:dyDescent="0.15"/>
    <row r="9821" customFormat="1" x14ac:dyDescent="0.15"/>
    <row r="9822" customFormat="1" x14ac:dyDescent="0.15"/>
    <row r="9823" customFormat="1" x14ac:dyDescent="0.15"/>
    <row r="9824" customFormat="1" x14ac:dyDescent="0.15"/>
    <row r="9825" customFormat="1" x14ac:dyDescent="0.15"/>
    <row r="9826" customFormat="1" x14ac:dyDescent="0.15"/>
    <row r="9827" customFormat="1" x14ac:dyDescent="0.15"/>
    <row r="9828" customFormat="1" x14ac:dyDescent="0.15"/>
    <row r="9829" customFormat="1" x14ac:dyDescent="0.15"/>
    <row r="9830" customFormat="1" x14ac:dyDescent="0.15"/>
    <row r="9831" customFormat="1" x14ac:dyDescent="0.15"/>
    <row r="9832" customFormat="1" x14ac:dyDescent="0.15"/>
    <row r="9833" customFormat="1" x14ac:dyDescent="0.15"/>
    <row r="9834" customFormat="1" x14ac:dyDescent="0.15"/>
    <row r="9835" customFormat="1" x14ac:dyDescent="0.15"/>
    <row r="9836" customFormat="1" x14ac:dyDescent="0.15"/>
    <row r="9837" customFormat="1" x14ac:dyDescent="0.15"/>
    <row r="9838" customFormat="1" x14ac:dyDescent="0.15"/>
    <row r="9839" customFormat="1" x14ac:dyDescent="0.15"/>
    <row r="9840" customFormat="1" x14ac:dyDescent="0.15"/>
    <row r="9841" customFormat="1" x14ac:dyDescent="0.15"/>
    <row r="9842" customFormat="1" x14ac:dyDescent="0.15"/>
    <row r="9843" customFormat="1" x14ac:dyDescent="0.15"/>
    <row r="9844" customFormat="1" x14ac:dyDescent="0.15"/>
    <row r="9845" customFormat="1" x14ac:dyDescent="0.15"/>
    <row r="9846" customFormat="1" x14ac:dyDescent="0.15"/>
    <row r="9847" customFormat="1" x14ac:dyDescent="0.15"/>
    <row r="9848" customFormat="1" x14ac:dyDescent="0.15"/>
    <row r="9849" customFormat="1" x14ac:dyDescent="0.15"/>
    <row r="9850" customFormat="1" x14ac:dyDescent="0.15"/>
    <row r="9851" customFormat="1" x14ac:dyDescent="0.15"/>
    <row r="9852" customFormat="1" x14ac:dyDescent="0.15"/>
    <row r="9853" customFormat="1" x14ac:dyDescent="0.15"/>
    <row r="9854" customFormat="1" x14ac:dyDescent="0.15"/>
    <row r="9855" customFormat="1" x14ac:dyDescent="0.15"/>
    <row r="9856" customFormat="1" x14ac:dyDescent="0.15"/>
    <row r="9857" customFormat="1" x14ac:dyDescent="0.15"/>
    <row r="9858" customFormat="1" x14ac:dyDescent="0.15"/>
    <row r="9859" customFormat="1" x14ac:dyDescent="0.15"/>
    <row r="9860" customFormat="1" x14ac:dyDescent="0.15"/>
    <row r="9861" customFormat="1" x14ac:dyDescent="0.15"/>
    <row r="9862" customFormat="1" x14ac:dyDescent="0.15"/>
    <row r="9863" customFormat="1" x14ac:dyDescent="0.15"/>
    <row r="9864" customFormat="1" x14ac:dyDescent="0.15"/>
    <row r="9865" customFormat="1" x14ac:dyDescent="0.15"/>
    <row r="9866" customFormat="1" x14ac:dyDescent="0.15"/>
    <row r="9867" customFormat="1" x14ac:dyDescent="0.15"/>
    <row r="9868" customFormat="1" x14ac:dyDescent="0.15"/>
    <row r="9869" customFormat="1" x14ac:dyDescent="0.15"/>
    <row r="9870" customFormat="1" x14ac:dyDescent="0.15"/>
    <row r="9871" customFormat="1" x14ac:dyDescent="0.15"/>
    <row r="9872" customFormat="1" x14ac:dyDescent="0.15"/>
    <row r="9873" customFormat="1" x14ac:dyDescent="0.15"/>
    <row r="9874" customFormat="1" x14ac:dyDescent="0.15"/>
    <row r="9875" customFormat="1" x14ac:dyDescent="0.15"/>
    <row r="9876" customFormat="1" x14ac:dyDescent="0.15"/>
    <row r="9877" customFormat="1" x14ac:dyDescent="0.15"/>
    <row r="9878" customFormat="1" x14ac:dyDescent="0.15"/>
    <row r="9879" customFormat="1" x14ac:dyDescent="0.15"/>
    <row r="9880" customFormat="1" x14ac:dyDescent="0.15"/>
    <row r="9881" customFormat="1" x14ac:dyDescent="0.15"/>
    <row r="9882" customFormat="1" x14ac:dyDescent="0.15"/>
    <row r="9883" customFormat="1" x14ac:dyDescent="0.15"/>
    <row r="9884" customFormat="1" x14ac:dyDescent="0.15"/>
    <row r="9885" customFormat="1" x14ac:dyDescent="0.15"/>
    <row r="9886" customFormat="1" x14ac:dyDescent="0.15"/>
    <row r="9887" customFormat="1" x14ac:dyDescent="0.15"/>
    <row r="9888" customFormat="1" x14ac:dyDescent="0.15"/>
    <row r="9889" customFormat="1" x14ac:dyDescent="0.15"/>
    <row r="9890" customFormat="1" x14ac:dyDescent="0.15"/>
    <row r="9891" customFormat="1" x14ac:dyDescent="0.15"/>
    <row r="9892" customFormat="1" x14ac:dyDescent="0.15"/>
    <row r="9893" customFormat="1" x14ac:dyDescent="0.15"/>
    <row r="9894" customFormat="1" x14ac:dyDescent="0.15"/>
    <row r="9895" customFormat="1" x14ac:dyDescent="0.15"/>
    <row r="9896" customFormat="1" x14ac:dyDescent="0.15"/>
    <row r="9897" customFormat="1" x14ac:dyDescent="0.15"/>
    <row r="9898" customFormat="1" x14ac:dyDescent="0.15"/>
    <row r="9899" customFormat="1" x14ac:dyDescent="0.15"/>
    <row r="9900" customFormat="1" x14ac:dyDescent="0.15"/>
    <row r="9901" customFormat="1" x14ac:dyDescent="0.15"/>
    <row r="9902" customFormat="1" x14ac:dyDescent="0.15"/>
    <row r="9903" customFormat="1" x14ac:dyDescent="0.15"/>
    <row r="9904" customFormat="1" x14ac:dyDescent="0.15"/>
    <row r="9905" customFormat="1" x14ac:dyDescent="0.15"/>
    <row r="9906" customFormat="1" x14ac:dyDescent="0.15"/>
    <row r="9907" customFormat="1" x14ac:dyDescent="0.15"/>
    <row r="9908" customFormat="1" x14ac:dyDescent="0.15"/>
    <row r="9909" customFormat="1" x14ac:dyDescent="0.15"/>
    <row r="9910" customFormat="1" x14ac:dyDescent="0.15"/>
    <row r="9911" customFormat="1" x14ac:dyDescent="0.15"/>
    <row r="9912" customFormat="1" x14ac:dyDescent="0.15"/>
    <row r="9913" customFormat="1" x14ac:dyDescent="0.15"/>
    <row r="9914" customFormat="1" x14ac:dyDescent="0.15"/>
    <row r="9915" customFormat="1" x14ac:dyDescent="0.15"/>
    <row r="9916" customFormat="1" x14ac:dyDescent="0.15"/>
    <row r="9917" customFormat="1" x14ac:dyDescent="0.15"/>
    <row r="9918" customFormat="1" x14ac:dyDescent="0.15"/>
    <row r="9919" customFormat="1" x14ac:dyDescent="0.15"/>
    <row r="9920" customFormat="1" x14ac:dyDescent="0.15"/>
    <row r="9921" customFormat="1" x14ac:dyDescent="0.15"/>
    <row r="9922" customFormat="1" x14ac:dyDescent="0.15"/>
    <row r="9923" customFormat="1" x14ac:dyDescent="0.15"/>
    <row r="9924" customFormat="1" x14ac:dyDescent="0.15"/>
    <row r="9925" customFormat="1" x14ac:dyDescent="0.15"/>
    <row r="9926" customFormat="1" x14ac:dyDescent="0.15"/>
    <row r="9927" customFormat="1" x14ac:dyDescent="0.15"/>
    <row r="9928" customFormat="1" x14ac:dyDescent="0.15"/>
    <row r="9929" customFormat="1" x14ac:dyDescent="0.15"/>
    <row r="9930" customFormat="1" x14ac:dyDescent="0.15"/>
    <row r="9931" customFormat="1" x14ac:dyDescent="0.15"/>
    <row r="9932" customFormat="1" x14ac:dyDescent="0.15"/>
    <row r="9933" customFormat="1" x14ac:dyDescent="0.15"/>
    <row r="9934" customFormat="1" x14ac:dyDescent="0.15"/>
    <row r="9935" customFormat="1" x14ac:dyDescent="0.15"/>
    <row r="9936" customFormat="1" x14ac:dyDescent="0.15"/>
    <row r="9937" customFormat="1" x14ac:dyDescent="0.15"/>
    <row r="9938" customFormat="1" x14ac:dyDescent="0.15"/>
    <row r="9939" customFormat="1" x14ac:dyDescent="0.15"/>
    <row r="9940" customFormat="1" x14ac:dyDescent="0.15"/>
    <row r="9941" customFormat="1" x14ac:dyDescent="0.15"/>
    <row r="9942" customFormat="1" x14ac:dyDescent="0.15"/>
    <row r="9943" customFormat="1" x14ac:dyDescent="0.15"/>
    <row r="9944" customFormat="1" x14ac:dyDescent="0.15"/>
    <row r="9945" customFormat="1" x14ac:dyDescent="0.15"/>
    <row r="9946" customFormat="1" x14ac:dyDescent="0.15"/>
    <row r="9947" customFormat="1" x14ac:dyDescent="0.15"/>
    <row r="9948" customFormat="1" x14ac:dyDescent="0.15"/>
    <row r="9949" customFormat="1" x14ac:dyDescent="0.15"/>
    <row r="9950" customFormat="1" x14ac:dyDescent="0.15"/>
    <row r="9951" customFormat="1" x14ac:dyDescent="0.15"/>
    <row r="9952" customFormat="1" x14ac:dyDescent="0.15"/>
    <row r="9953" customFormat="1" x14ac:dyDescent="0.15"/>
    <row r="9954" customFormat="1" x14ac:dyDescent="0.15"/>
    <row r="9955" customFormat="1" x14ac:dyDescent="0.15"/>
    <row r="9956" customFormat="1" x14ac:dyDescent="0.15"/>
    <row r="9957" customFormat="1" x14ac:dyDescent="0.15"/>
    <row r="9958" customFormat="1" x14ac:dyDescent="0.15"/>
    <row r="9959" customFormat="1" x14ac:dyDescent="0.15"/>
    <row r="9960" customFormat="1" x14ac:dyDescent="0.15"/>
    <row r="9961" customFormat="1" x14ac:dyDescent="0.15"/>
    <row r="9962" customFormat="1" x14ac:dyDescent="0.15"/>
    <row r="9963" customFormat="1" x14ac:dyDescent="0.15"/>
    <row r="9964" customFormat="1" x14ac:dyDescent="0.15"/>
    <row r="9965" customFormat="1" x14ac:dyDescent="0.15"/>
    <row r="9966" customFormat="1" x14ac:dyDescent="0.15"/>
    <row r="9967" customFormat="1" x14ac:dyDescent="0.15"/>
    <row r="9968" customFormat="1" x14ac:dyDescent="0.15"/>
    <row r="9969" customFormat="1" x14ac:dyDescent="0.15"/>
    <row r="9970" customFormat="1" x14ac:dyDescent="0.15"/>
    <row r="9971" customFormat="1" x14ac:dyDescent="0.15"/>
    <row r="9972" customFormat="1" x14ac:dyDescent="0.15"/>
    <row r="9973" customFormat="1" x14ac:dyDescent="0.15"/>
    <row r="9974" customFormat="1" x14ac:dyDescent="0.15"/>
    <row r="9975" customFormat="1" x14ac:dyDescent="0.15"/>
    <row r="9976" customFormat="1" x14ac:dyDescent="0.15"/>
    <row r="9977" customFormat="1" x14ac:dyDescent="0.15"/>
    <row r="9978" customFormat="1" x14ac:dyDescent="0.15"/>
    <row r="9979" customFormat="1" x14ac:dyDescent="0.15"/>
    <row r="9980" customFormat="1" x14ac:dyDescent="0.15"/>
    <row r="9981" customFormat="1" x14ac:dyDescent="0.15"/>
    <row r="9982" customFormat="1" x14ac:dyDescent="0.15"/>
    <row r="9983" customFormat="1" x14ac:dyDescent="0.15"/>
    <row r="9984" customFormat="1" x14ac:dyDescent="0.15"/>
    <row r="9985" customFormat="1" x14ac:dyDescent="0.15"/>
    <row r="9986" customFormat="1" x14ac:dyDescent="0.15"/>
    <row r="9987" customFormat="1" x14ac:dyDescent="0.15"/>
    <row r="9988" customFormat="1" x14ac:dyDescent="0.15"/>
    <row r="9989" customFormat="1" x14ac:dyDescent="0.15"/>
    <row r="9990" customFormat="1" x14ac:dyDescent="0.15"/>
    <row r="9991" customFormat="1" x14ac:dyDescent="0.15"/>
    <row r="9992" customFormat="1" x14ac:dyDescent="0.15"/>
    <row r="9993" customFormat="1" x14ac:dyDescent="0.15"/>
    <row r="9994" customFormat="1" x14ac:dyDescent="0.15"/>
    <row r="9995" customFormat="1" x14ac:dyDescent="0.15"/>
    <row r="9996" customFormat="1" x14ac:dyDescent="0.15"/>
    <row r="9997" customFormat="1" x14ac:dyDescent="0.15"/>
    <row r="9998" customFormat="1" x14ac:dyDescent="0.15"/>
    <row r="9999" customFormat="1" x14ac:dyDescent="0.15"/>
    <row r="10000" customFormat="1" x14ac:dyDescent="0.15"/>
    <row r="10001" customFormat="1" x14ac:dyDescent="0.15"/>
    <row r="10002" customFormat="1" x14ac:dyDescent="0.15"/>
    <row r="10003" customFormat="1" x14ac:dyDescent="0.15"/>
    <row r="10004" customFormat="1" x14ac:dyDescent="0.15"/>
    <row r="10005" customFormat="1" x14ac:dyDescent="0.15"/>
    <row r="10006" customFormat="1" x14ac:dyDescent="0.15"/>
    <row r="10007" customFormat="1" x14ac:dyDescent="0.15"/>
    <row r="10008" customFormat="1" x14ac:dyDescent="0.15"/>
    <row r="10009" customFormat="1" x14ac:dyDescent="0.15"/>
    <row r="10010" customFormat="1" x14ac:dyDescent="0.15"/>
    <row r="10011" customFormat="1" x14ac:dyDescent="0.15"/>
    <row r="10012" customFormat="1" x14ac:dyDescent="0.15"/>
    <row r="10013" customFormat="1" x14ac:dyDescent="0.15"/>
    <row r="10014" customFormat="1" x14ac:dyDescent="0.15"/>
    <row r="10015" customFormat="1" x14ac:dyDescent="0.15"/>
    <row r="10016" customFormat="1" x14ac:dyDescent="0.15"/>
    <row r="10017" customFormat="1" x14ac:dyDescent="0.15"/>
    <row r="10018" customFormat="1" x14ac:dyDescent="0.15"/>
    <row r="10019" customFormat="1" x14ac:dyDescent="0.15"/>
    <row r="10020" customFormat="1" x14ac:dyDescent="0.15"/>
    <row r="10021" customFormat="1" x14ac:dyDescent="0.15"/>
    <row r="10022" customFormat="1" x14ac:dyDescent="0.15"/>
    <row r="10023" customFormat="1" x14ac:dyDescent="0.15"/>
    <row r="10024" customFormat="1" x14ac:dyDescent="0.15"/>
    <row r="10025" customFormat="1" x14ac:dyDescent="0.15"/>
    <row r="10026" customFormat="1" x14ac:dyDescent="0.15"/>
    <row r="10027" customFormat="1" x14ac:dyDescent="0.15"/>
    <row r="10028" customFormat="1" x14ac:dyDescent="0.15"/>
    <row r="10029" customFormat="1" x14ac:dyDescent="0.15"/>
    <row r="10030" customFormat="1" x14ac:dyDescent="0.15"/>
    <row r="10031" customFormat="1" x14ac:dyDescent="0.15"/>
    <row r="10032" customFormat="1" x14ac:dyDescent="0.15"/>
    <row r="10033" customFormat="1" x14ac:dyDescent="0.15"/>
    <row r="10034" customFormat="1" x14ac:dyDescent="0.15"/>
    <row r="10035" customFormat="1" x14ac:dyDescent="0.15"/>
    <row r="10036" customFormat="1" x14ac:dyDescent="0.15"/>
    <row r="10037" customFormat="1" x14ac:dyDescent="0.15"/>
    <row r="10038" customFormat="1" x14ac:dyDescent="0.15"/>
    <row r="10039" customFormat="1" x14ac:dyDescent="0.15"/>
    <row r="10040" customFormat="1" x14ac:dyDescent="0.15"/>
    <row r="10041" customFormat="1" x14ac:dyDescent="0.15"/>
    <row r="10042" customFormat="1" x14ac:dyDescent="0.15"/>
    <row r="10043" customFormat="1" x14ac:dyDescent="0.15"/>
    <row r="10044" customFormat="1" x14ac:dyDescent="0.15"/>
    <row r="10045" customFormat="1" x14ac:dyDescent="0.15"/>
    <row r="10046" customFormat="1" x14ac:dyDescent="0.15"/>
    <row r="10047" customFormat="1" x14ac:dyDescent="0.15"/>
    <row r="10048" customFormat="1" x14ac:dyDescent="0.15"/>
    <row r="10049" customFormat="1" x14ac:dyDescent="0.15"/>
    <row r="10050" customFormat="1" x14ac:dyDescent="0.15"/>
    <row r="10051" customFormat="1" x14ac:dyDescent="0.15"/>
    <row r="10052" customFormat="1" x14ac:dyDescent="0.15"/>
    <row r="10053" customFormat="1" x14ac:dyDescent="0.15"/>
    <row r="10054" customFormat="1" x14ac:dyDescent="0.15"/>
    <row r="10055" customFormat="1" x14ac:dyDescent="0.15"/>
    <row r="10056" customFormat="1" x14ac:dyDescent="0.15"/>
    <row r="10057" customFormat="1" x14ac:dyDescent="0.15"/>
    <row r="10058" customFormat="1" x14ac:dyDescent="0.15"/>
    <row r="10059" customFormat="1" x14ac:dyDescent="0.15"/>
    <row r="10060" customFormat="1" x14ac:dyDescent="0.15"/>
    <row r="10061" customFormat="1" x14ac:dyDescent="0.15"/>
    <row r="10062" customFormat="1" x14ac:dyDescent="0.15"/>
    <row r="10063" customFormat="1" x14ac:dyDescent="0.15"/>
    <row r="10064" customFormat="1" x14ac:dyDescent="0.15"/>
    <row r="10065" customFormat="1" x14ac:dyDescent="0.15"/>
    <row r="10066" customFormat="1" x14ac:dyDescent="0.15"/>
    <row r="10067" customFormat="1" x14ac:dyDescent="0.15"/>
    <row r="10068" customFormat="1" x14ac:dyDescent="0.15"/>
    <row r="10069" customFormat="1" x14ac:dyDescent="0.15"/>
    <row r="10070" customFormat="1" x14ac:dyDescent="0.15"/>
    <row r="10071" customFormat="1" x14ac:dyDescent="0.15"/>
    <row r="10072" customFormat="1" x14ac:dyDescent="0.15"/>
    <row r="10073" customFormat="1" x14ac:dyDescent="0.15"/>
    <row r="10074" customFormat="1" x14ac:dyDescent="0.15"/>
    <row r="10075" customFormat="1" x14ac:dyDescent="0.15"/>
    <row r="10076" customFormat="1" x14ac:dyDescent="0.15"/>
    <row r="10077" customFormat="1" x14ac:dyDescent="0.15"/>
    <row r="10078" customFormat="1" x14ac:dyDescent="0.15"/>
    <row r="10079" customFormat="1" x14ac:dyDescent="0.15"/>
    <row r="10080" customFormat="1" x14ac:dyDescent="0.15"/>
    <row r="10081" customFormat="1" x14ac:dyDescent="0.15"/>
    <row r="10082" customFormat="1" x14ac:dyDescent="0.15"/>
    <row r="10083" customFormat="1" x14ac:dyDescent="0.15"/>
    <row r="10084" customFormat="1" x14ac:dyDescent="0.15"/>
    <row r="10085" customFormat="1" x14ac:dyDescent="0.15"/>
    <row r="10086" customFormat="1" x14ac:dyDescent="0.15"/>
    <row r="10087" customFormat="1" x14ac:dyDescent="0.15"/>
    <row r="10088" customFormat="1" x14ac:dyDescent="0.15"/>
    <row r="10089" customFormat="1" x14ac:dyDescent="0.15"/>
    <row r="10090" customFormat="1" x14ac:dyDescent="0.15"/>
    <row r="10091" customFormat="1" x14ac:dyDescent="0.15"/>
    <row r="10092" customFormat="1" x14ac:dyDescent="0.15"/>
    <row r="10093" customFormat="1" x14ac:dyDescent="0.15"/>
    <row r="10094" customFormat="1" x14ac:dyDescent="0.15"/>
    <row r="10095" customFormat="1" x14ac:dyDescent="0.15"/>
    <row r="10096" customFormat="1" x14ac:dyDescent="0.15"/>
    <row r="10097" customFormat="1" x14ac:dyDescent="0.15"/>
    <row r="10098" customFormat="1" x14ac:dyDescent="0.15"/>
    <row r="10099" customFormat="1" x14ac:dyDescent="0.15"/>
    <row r="10100" customFormat="1" x14ac:dyDescent="0.15"/>
    <row r="10101" customFormat="1" x14ac:dyDescent="0.15"/>
    <row r="10102" customFormat="1" x14ac:dyDescent="0.15"/>
    <row r="10103" customFormat="1" x14ac:dyDescent="0.15"/>
    <row r="10104" customFormat="1" x14ac:dyDescent="0.15"/>
    <row r="10105" customFormat="1" x14ac:dyDescent="0.15"/>
    <row r="10106" customFormat="1" x14ac:dyDescent="0.15"/>
    <row r="10107" customFormat="1" x14ac:dyDescent="0.15"/>
    <row r="10108" customFormat="1" x14ac:dyDescent="0.15"/>
    <row r="10109" customFormat="1" x14ac:dyDescent="0.15"/>
    <row r="10110" customFormat="1" x14ac:dyDescent="0.15"/>
    <row r="10111" customFormat="1" x14ac:dyDescent="0.15"/>
    <row r="10112" customFormat="1" x14ac:dyDescent="0.15"/>
    <row r="10113" customFormat="1" x14ac:dyDescent="0.15"/>
    <row r="10114" customFormat="1" x14ac:dyDescent="0.15"/>
    <row r="10115" customFormat="1" x14ac:dyDescent="0.15"/>
    <row r="10116" customFormat="1" x14ac:dyDescent="0.15"/>
    <row r="10117" customFormat="1" x14ac:dyDescent="0.15"/>
    <row r="10118" customFormat="1" x14ac:dyDescent="0.15"/>
    <row r="10119" customFormat="1" x14ac:dyDescent="0.15"/>
    <row r="10120" customFormat="1" x14ac:dyDescent="0.15"/>
    <row r="10121" customFormat="1" x14ac:dyDescent="0.15"/>
    <row r="10122" customFormat="1" x14ac:dyDescent="0.15"/>
    <row r="10123" customFormat="1" x14ac:dyDescent="0.15"/>
    <row r="10124" customFormat="1" x14ac:dyDescent="0.15"/>
    <row r="10125" customFormat="1" x14ac:dyDescent="0.15"/>
    <row r="10126" customFormat="1" x14ac:dyDescent="0.15"/>
    <row r="10127" customFormat="1" x14ac:dyDescent="0.15"/>
    <row r="10128" customFormat="1" x14ac:dyDescent="0.15"/>
    <row r="10129" customFormat="1" x14ac:dyDescent="0.15"/>
    <row r="10130" customFormat="1" x14ac:dyDescent="0.15"/>
    <row r="10131" customFormat="1" x14ac:dyDescent="0.15"/>
    <row r="10132" customFormat="1" x14ac:dyDescent="0.15"/>
    <row r="10133" customFormat="1" x14ac:dyDescent="0.15"/>
    <row r="10134" customFormat="1" x14ac:dyDescent="0.15"/>
    <row r="10135" customFormat="1" x14ac:dyDescent="0.15"/>
    <row r="10136" customFormat="1" x14ac:dyDescent="0.15"/>
    <row r="10137" customFormat="1" x14ac:dyDescent="0.15"/>
    <row r="10138" customFormat="1" x14ac:dyDescent="0.15"/>
    <row r="10139" customFormat="1" x14ac:dyDescent="0.15"/>
    <row r="10140" customFormat="1" x14ac:dyDescent="0.15"/>
    <row r="10141" customFormat="1" x14ac:dyDescent="0.15"/>
    <row r="10142" customFormat="1" x14ac:dyDescent="0.15"/>
    <row r="10143" customFormat="1" x14ac:dyDescent="0.15"/>
    <row r="10144" customFormat="1" x14ac:dyDescent="0.15"/>
    <row r="10145" customFormat="1" x14ac:dyDescent="0.15"/>
    <row r="10146" customFormat="1" x14ac:dyDescent="0.15"/>
    <row r="10147" customFormat="1" x14ac:dyDescent="0.15"/>
    <row r="10148" customFormat="1" x14ac:dyDescent="0.15"/>
    <row r="10149" customFormat="1" x14ac:dyDescent="0.15"/>
    <row r="10150" customFormat="1" x14ac:dyDescent="0.15"/>
    <row r="10151" customFormat="1" x14ac:dyDescent="0.15"/>
    <row r="10152" customFormat="1" x14ac:dyDescent="0.15"/>
    <row r="10153" customFormat="1" x14ac:dyDescent="0.15"/>
    <row r="10154" customFormat="1" x14ac:dyDescent="0.15"/>
    <row r="10155" customFormat="1" x14ac:dyDescent="0.15"/>
    <row r="10156" customFormat="1" x14ac:dyDescent="0.15"/>
    <row r="10157" customFormat="1" x14ac:dyDescent="0.15"/>
    <row r="10158" customFormat="1" x14ac:dyDescent="0.15"/>
    <row r="10159" customFormat="1" x14ac:dyDescent="0.15"/>
    <row r="10160" customFormat="1" x14ac:dyDescent="0.15"/>
    <row r="10161" customFormat="1" x14ac:dyDescent="0.15"/>
    <row r="10162" customFormat="1" x14ac:dyDescent="0.15"/>
    <row r="10163" customFormat="1" x14ac:dyDescent="0.15"/>
    <row r="10164" customFormat="1" x14ac:dyDescent="0.15"/>
    <row r="10165" customFormat="1" x14ac:dyDescent="0.15"/>
    <row r="10166" customFormat="1" x14ac:dyDescent="0.15"/>
    <row r="10167" customFormat="1" x14ac:dyDescent="0.15"/>
    <row r="10168" customFormat="1" x14ac:dyDescent="0.15"/>
    <row r="10169" customFormat="1" x14ac:dyDescent="0.15"/>
    <row r="10170" customFormat="1" x14ac:dyDescent="0.15"/>
    <row r="10171" customFormat="1" x14ac:dyDescent="0.15"/>
    <row r="10172" customFormat="1" x14ac:dyDescent="0.15"/>
    <row r="10173" customFormat="1" x14ac:dyDescent="0.15"/>
    <row r="10174" customFormat="1" x14ac:dyDescent="0.15"/>
    <row r="10175" customFormat="1" x14ac:dyDescent="0.15"/>
    <row r="10176" customFormat="1" x14ac:dyDescent="0.15"/>
    <row r="10177" customFormat="1" x14ac:dyDescent="0.15"/>
    <row r="10178" customFormat="1" x14ac:dyDescent="0.15"/>
    <row r="10179" customFormat="1" x14ac:dyDescent="0.15"/>
    <row r="10180" customFormat="1" x14ac:dyDescent="0.15"/>
    <row r="10181" customFormat="1" x14ac:dyDescent="0.15"/>
    <row r="10182" customFormat="1" x14ac:dyDescent="0.15"/>
    <row r="10183" customFormat="1" x14ac:dyDescent="0.15"/>
    <row r="10184" customFormat="1" x14ac:dyDescent="0.15"/>
    <row r="10185" customFormat="1" x14ac:dyDescent="0.15"/>
    <row r="10186" customFormat="1" x14ac:dyDescent="0.15"/>
    <row r="10187" customFormat="1" x14ac:dyDescent="0.15"/>
    <row r="10188" customFormat="1" x14ac:dyDescent="0.15"/>
    <row r="10189" customFormat="1" x14ac:dyDescent="0.15"/>
    <row r="10190" customFormat="1" x14ac:dyDescent="0.15"/>
    <row r="10191" customFormat="1" x14ac:dyDescent="0.15"/>
    <row r="10192" customFormat="1" x14ac:dyDescent="0.15"/>
    <row r="10193" customFormat="1" x14ac:dyDescent="0.15"/>
    <row r="10194" customFormat="1" x14ac:dyDescent="0.15"/>
    <row r="10195" customFormat="1" x14ac:dyDescent="0.15"/>
    <row r="10196" customFormat="1" x14ac:dyDescent="0.15"/>
    <row r="10197" customFormat="1" x14ac:dyDescent="0.15"/>
    <row r="10198" customFormat="1" x14ac:dyDescent="0.15"/>
    <row r="10199" customFormat="1" x14ac:dyDescent="0.15"/>
    <row r="10200" customFormat="1" x14ac:dyDescent="0.15"/>
    <row r="10201" customFormat="1" x14ac:dyDescent="0.15"/>
    <row r="10202" customFormat="1" x14ac:dyDescent="0.15"/>
    <row r="10203" customFormat="1" x14ac:dyDescent="0.15"/>
    <row r="10204" customFormat="1" x14ac:dyDescent="0.15"/>
    <row r="10205" customFormat="1" x14ac:dyDescent="0.15"/>
    <row r="10206" customFormat="1" x14ac:dyDescent="0.15"/>
    <row r="10207" customFormat="1" x14ac:dyDescent="0.15"/>
    <row r="10208" customFormat="1" x14ac:dyDescent="0.15"/>
    <row r="10209" customFormat="1" x14ac:dyDescent="0.15"/>
    <row r="10210" customFormat="1" x14ac:dyDescent="0.15"/>
    <row r="10211" customFormat="1" x14ac:dyDescent="0.15"/>
    <row r="10212" customFormat="1" x14ac:dyDescent="0.15"/>
    <row r="10213" customFormat="1" x14ac:dyDescent="0.15"/>
    <row r="10214" customFormat="1" x14ac:dyDescent="0.15"/>
    <row r="10215" customFormat="1" x14ac:dyDescent="0.15"/>
    <row r="10216" customFormat="1" x14ac:dyDescent="0.15"/>
    <row r="10217" customFormat="1" x14ac:dyDescent="0.15"/>
    <row r="10218" customFormat="1" x14ac:dyDescent="0.15"/>
    <row r="10219" customFormat="1" x14ac:dyDescent="0.15"/>
    <row r="10220" customFormat="1" x14ac:dyDescent="0.15"/>
    <row r="10221" customFormat="1" x14ac:dyDescent="0.15"/>
    <row r="10222" customFormat="1" x14ac:dyDescent="0.15"/>
    <row r="10223" customFormat="1" x14ac:dyDescent="0.15"/>
    <row r="10224" customFormat="1" x14ac:dyDescent="0.15"/>
    <row r="10225" customFormat="1" x14ac:dyDescent="0.15"/>
    <row r="10226" customFormat="1" x14ac:dyDescent="0.15"/>
    <row r="10227" customFormat="1" x14ac:dyDescent="0.15"/>
    <row r="10228" customFormat="1" x14ac:dyDescent="0.15"/>
    <row r="10229" customFormat="1" x14ac:dyDescent="0.15"/>
    <row r="10230" customFormat="1" x14ac:dyDescent="0.15"/>
    <row r="10231" customFormat="1" x14ac:dyDescent="0.15"/>
    <row r="10232" customFormat="1" x14ac:dyDescent="0.15"/>
    <row r="10233" customFormat="1" x14ac:dyDescent="0.15"/>
    <row r="10234" customFormat="1" x14ac:dyDescent="0.15"/>
    <row r="10235" customFormat="1" x14ac:dyDescent="0.15"/>
    <row r="10236" customFormat="1" x14ac:dyDescent="0.15"/>
    <row r="10237" customFormat="1" x14ac:dyDescent="0.15"/>
    <row r="10238" customFormat="1" x14ac:dyDescent="0.15"/>
    <row r="10239" customFormat="1" x14ac:dyDescent="0.15"/>
    <row r="10240" customFormat="1" x14ac:dyDescent="0.15"/>
    <row r="10241" customFormat="1" x14ac:dyDescent="0.15"/>
    <row r="10242" customFormat="1" x14ac:dyDescent="0.15"/>
    <row r="10243" customFormat="1" x14ac:dyDescent="0.15"/>
    <row r="10244" customFormat="1" x14ac:dyDescent="0.15"/>
    <row r="10245" customFormat="1" x14ac:dyDescent="0.15"/>
    <row r="10246" customFormat="1" x14ac:dyDescent="0.15"/>
    <row r="10247" customFormat="1" x14ac:dyDescent="0.15"/>
    <row r="10248" customFormat="1" x14ac:dyDescent="0.15"/>
    <row r="10249" customFormat="1" x14ac:dyDescent="0.15"/>
    <row r="10250" customFormat="1" x14ac:dyDescent="0.15"/>
    <row r="10251" customFormat="1" x14ac:dyDescent="0.15"/>
    <row r="10252" customFormat="1" x14ac:dyDescent="0.15"/>
    <row r="10253" customFormat="1" x14ac:dyDescent="0.15"/>
    <row r="10254" customFormat="1" x14ac:dyDescent="0.15"/>
    <row r="10255" customFormat="1" x14ac:dyDescent="0.15"/>
    <row r="10256" customFormat="1" x14ac:dyDescent="0.15"/>
    <row r="10257" customFormat="1" x14ac:dyDescent="0.15"/>
    <row r="10258" customFormat="1" x14ac:dyDescent="0.15"/>
    <row r="10259" customFormat="1" x14ac:dyDescent="0.15"/>
    <row r="10260" customFormat="1" x14ac:dyDescent="0.15"/>
    <row r="10261" customFormat="1" x14ac:dyDescent="0.15"/>
    <row r="10262" customFormat="1" x14ac:dyDescent="0.15"/>
    <row r="10263" customFormat="1" x14ac:dyDescent="0.15"/>
    <row r="10264" customFormat="1" x14ac:dyDescent="0.15"/>
    <row r="10265" customFormat="1" x14ac:dyDescent="0.15"/>
    <row r="10266" customFormat="1" x14ac:dyDescent="0.15"/>
    <row r="10267" customFormat="1" x14ac:dyDescent="0.15"/>
    <row r="10268" customFormat="1" x14ac:dyDescent="0.15"/>
    <row r="10269" customFormat="1" x14ac:dyDescent="0.15"/>
    <row r="10270" customFormat="1" x14ac:dyDescent="0.15"/>
    <row r="10271" customFormat="1" x14ac:dyDescent="0.15"/>
    <row r="10272" customFormat="1" x14ac:dyDescent="0.15"/>
    <row r="10273" customFormat="1" x14ac:dyDescent="0.15"/>
    <row r="10274" customFormat="1" x14ac:dyDescent="0.15"/>
    <row r="10275" customFormat="1" x14ac:dyDescent="0.15"/>
    <row r="10276" customFormat="1" x14ac:dyDescent="0.15"/>
    <row r="10277" customFormat="1" x14ac:dyDescent="0.15"/>
    <row r="10278" customFormat="1" x14ac:dyDescent="0.15"/>
    <row r="10279" customFormat="1" x14ac:dyDescent="0.15"/>
    <row r="10280" customFormat="1" x14ac:dyDescent="0.15"/>
    <row r="10281" customFormat="1" x14ac:dyDescent="0.15"/>
    <row r="10282" customFormat="1" x14ac:dyDescent="0.15"/>
    <row r="10283" customFormat="1" x14ac:dyDescent="0.15"/>
    <row r="10284" customFormat="1" x14ac:dyDescent="0.15"/>
    <row r="10285" customFormat="1" x14ac:dyDescent="0.15"/>
    <row r="10286" customFormat="1" x14ac:dyDescent="0.15"/>
    <row r="10287" customFormat="1" x14ac:dyDescent="0.15"/>
    <row r="10288" customFormat="1" x14ac:dyDescent="0.15"/>
    <row r="10289" customFormat="1" x14ac:dyDescent="0.15"/>
    <row r="10290" customFormat="1" x14ac:dyDescent="0.15"/>
    <row r="10291" customFormat="1" x14ac:dyDescent="0.15"/>
    <row r="10292" customFormat="1" x14ac:dyDescent="0.15"/>
    <row r="10293" customFormat="1" x14ac:dyDescent="0.15"/>
    <row r="10294" customFormat="1" x14ac:dyDescent="0.15"/>
    <row r="10295" customFormat="1" x14ac:dyDescent="0.15"/>
    <row r="10296" customFormat="1" x14ac:dyDescent="0.15"/>
    <row r="10297" customFormat="1" x14ac:dyDescent="0.15"/>
    <row r="10298" customFormat="1" x14ac:dyDescent="0.15"/>
    <row r="10299" customFormat="1" x14ac:dyDescent="0.15"/>
    <row r="10300" customFormat="1" x14ac:dyDescent="0.15"/>
    <row r="10301" customFormat="1" x14ac:dyDescent="0.15"/>
    <row r="10302" customFormat="1" x14ac:dyDescent="0.15"/>
    <row r="10303" customFormat="1" x14ac:dyDescent="0.15"/>
    <row r="10304" customFormat="1" x14ac:dyDescent="0.15"/>
    <row r="10305" customFormat="1" x14ac:dyDescent="0.15"/>
    <row r="10306" customFormat="1" x14ac:dyDescent="0.15"/>
    <row r="10307" customFormat="1" x14ac:dyDescent="0.15"/>
    <row r="10308" customFormat="1" x14ac:dyDescent="0.15"/>
    <row r="10309" customFormat="1" x14ac:dyDescent="0.15"/>
    <row r="10310" customFormat="1" x14ac:dyDescent="0.15"/>
    <row r="10311" customFormat="1" x14ac:dyDescent="0.15"/>
    <row r="10312" customFormat="1" x14ac:dyDescent="0.15"/>
    <row r="10313" customFormat="1" x14ac:dyDescent="0.15"/>
    <row r="10314" customFormat="1" x14ac:dyDescent="0.15"/>
    <row r="10315" customFormat="1" x14ac:dyDescent="0.15"/>
    <row r="10316" customFormat="1" x14ac:dyDescent="0.15"/>
    <row r="10317" customFormat="1" x14ac:dyDescent="0.15"/>
    <row r="10318" customFormat="1" x14ac:dyDescent="0.15"/>
    <row r="10319" customFormat="1" x14ac:dyDescent="0.15"/>
    <row r="10320" customFormat="1" x14ac:dyDescent="0.15"/>
    <row r="10321" customFormat="1" x14ac:dyDescent="0.15"/>
    <row r="10322" customFormat="1" x14ac:dyDescent="0.15"/>
    <row r="10323" customFormat="1" x14ac:dyDescent="0.15"/>
    <row r="10324" customFormat="1" x14ac:dyDescent="0.15"/>
    <row r="10325" customFormat="1" x14ac:dyDescent="0.15"/>
    <row r="10326" customFormat="1" x14ac:dyDescent="0.15"/>
    <row r="10327" customFormat="1" x14ac:dyDescent="0.15"/>
    <row r="10328" customFormat="1" x14ac:dyDescent="0.15"/>
    <row r="10329" customFormat="1" x14ac:dyDescent="0.15"/>
    <row r="10330" customFormat="1" x14ac:dyDescent="0.15"/>
    <row r="10331" customFormat="1" x14ac:dyDescent="0.15"/>
    <row r="10332" customFormat="1" x14ac:dyDescent="0.15"/>
    <row r="10333" customFormat="1" x14ac:dyDescent="0.15"/>
    <row r="10334" customFormat="1" x14ac:dyDescent="0.15"/>
    <row r="10335" customFormat="1" x14ac:dyDescent="0.15"/>
    <row r="10336" customFormat="1" x14ac:dyDescent="0.15"/>
    <row r="10337" customFormat="1" x14ac:dyDescent="0.15"/>
    <row r="10338" customFormat="1" x14ac:dyDescent="0.15"/>
    <row r="10339" customFormat="1" x14ac:dyDescent="0.15"/>
    <row r="10340" customFormat="1" x14ac:dyDescent="0.15"/>
    <row r="10341" customFormat="1" x14ac:dyDescent="0.15"/>
    <row r="10342" customFormat="1" x14ac:dyDescent="0.15"/>
    <row r="10343" customFormat="1" x14ac:dyDescent="0.15"/>
    <row r="10344" customFormat="1" x14ac:dyDescent="0.15"/>
    <row r="10345" customFormat="1" x14ac:dyDescent="0.15"/>
    <row r="10346" customFormat="1" x14ac:dyDescent="0.15"/>
    <row r="10347" customFormat="1" x14ac:dyDescent="0.15"/>
    <row r="10348" customFormat="1" x14ac:dyDescent="0.15"/>
    <row r="10349" customFormat="1" x14ac:dyDescent="0.15"/>
    <row r="10350" customFormat="1" x14ac:dyDescent="0.15"/>
    <row r="10351" customFormat="1" x14ac:dyDescent="0.15"/>
    <row r="10352" customFormat="1" x14ac:dyDescent="0.15"/>
    <row r="10353" customFormat="1" x14ac:dyDescent="0.15"/>
    <row r="10354" customFormat="1" x14ac:dyDescent="0.15"/>
    <row r="10355" customFormat="1" x14ac:dyDescent="0.15"/>
    <row r="10356" customFormat="1" x14ac:dyDescent="0.15"/>
    <row r="10357" customFormat="1" x14ac:dyDescent="0.15"/>
    <row r="10358" customFormat="1" x14ac:dyDescent="0.15"/>
    <row r="10359" customFormat="1" x14ac:dyDescent="0.15"/>
    <row r="10360" customFormat="1" x14ac:dyDescent="0.15"/>
    <row r="10361" customFormat="1" x14ac:dyDescent="0.15"/>
    <row r="10362" customFormat="1" x14ac:dyDescent="0.15"/>
    <row r="10363" customFormat="1" x14ac:dyDescent="0.15"/>
    <row r="10364" customFormat="1" x14ac:dyDescent="0.15"/>
    <row r="10365" customFormat="1" x14ac:dyDescent="0.15"/>
    <row r="10366" customFormat="1" x14ac:dyDescent="0.15"/>
    <row r="10367" customFormat="1" x14ac:dyDescent="0.15"/>
    <row r="10368" customFormat="1" x14ac:dyDescent="0.15"/>
    <row r="10369" customFormat="1" x14ac:dyDescent="0.15"/>
    <row r="10370" customFormat="1" x14ac:dyDescent="0.15"/>
    <row r="10371" customFormat="1" x14ac:dyDescent="0.15"/>
    <row r="10372" customFormat="1" x14ac:dyDescent="0.15"/>
    <row r="10373" customFormat="1" x14ac:dyDescent="0.15"/>
    <row r="10374" customFormat="1" x14ac:dyDescent="0.15"/>
    <row r="10375" customFormat="1" x14ac:dyDescent="0.15"/>
    <row r="10376" customFormat="1" x14ac:dyDescent="0.15"/>
    <row r="10377" customFormat="1" x14ac:dyDescent="0.15"/>
    <row r="10378" customFormat="1" x14ac:dyDescent="0.15"/>
    <row r="10379" customFormat="1" x14ac:dyDescent="0.15"/>
    <row r="10380" customFormat="1" x14ac:dyDescent="0.15"/>
    <row r="10381" customFormat="1" x14ac:dyDescent="0.15"/>
    <row r="10382" customFormat="1" x14ac:dyDescent="0.15"/>
    <row r="10383" customFormat="1" x14ac:dyDescent="0.15"/>
    <row r="10384" customFormat="1" x14ac:dyDescent="0.15"/>
    <row r="10385" customFormat="1" x14ac:dyDescent="0.15"/>
    <row r="10386" customFormat="1" x14ac:dyDescent="0.15"/>
    <row r="10387" customFormat="1" x14ac:dyDescent="0.15"/>
    <row r="10388" customFormat="1" x14ac:dyDescent="0.15"/>
    <row r="10389" customFormat="1" x14ac:dyDescent="0.15"/>
    <row r="10390" customFormat="1" x14ac:dyDescent="0.15"/>
    <row r="10391" customFormat="1" x14ac:dyDescent="0.15"/>
    <row r="10392" customFormat="1" x14ac:dyDescent="0.15"/>
    <row r="10393" customFormat="1" x14ac:dyDescent="0.15"/>
    <row r="10394" customFormat="1" x14ac:dyDescent="0.15"/>
    <row r="10395" customFormat="1" x14ac:dyDescent="0.15"/>
  </sheetData>
  <sheetProtection algorithmName="SHA-512" hashValue="m1XDQ7Kf2ajRruLFvhuwj3hcGtq3GgccFG9CNMzCJMyx74wTpgMYdcn5Nw9ZT7Gty3urCXWUq08H8ETKidhZJQ==" saltValue="ZoOoXkwAHRZXT1i13uDAVQ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58296-1E04-5D42-BB25-5E8F9CD9330F}">
  <sheetPr codeName="Sheet2"/>
  <dimension ref="A1:AA36"/>
  <sheetViews>
    <sheetView workbookViewId="0">
      <selection activeCell="A13" sqref="A13"/>
    </sheetView>
  </sheetViews>
  <sheetFormatPr baseColWidth="10" defaultRowHeight="13" x14ac:dyDescent="0.15"/>
  <cols>
    <col min="1" max="1" width="18.6640625" style="272" customWidth="1"/>
    <col min="2" max="2" width="30.5" style="272" bestFit="1" customWidth="1"/>
    <col min="3" max="3" width="18.1640625" style="272" bestFit="1" customWidth="1"/>
    <col min="4" max="11" width="12.1640625" style="272" customWidth="1"/>
    <col min="12" max="12" width="10.6640625" style="272" hidden="1" customWidth="1"/>
    <col min="13" max="13" width="12.1640625" style="272" hidden="1" customWidth="1"/>
    <col min="14" max="18" width="12.1640625" style="272" customWidth="1"/>
    <col min="19" max="20" width="12.1640625" style="272" hidden="1" customWidth="1"/>
    <col min="21" max="22" width="10.6640625" style="272" hidden="1" customWidth="1"/>
    <col min="23" max="26" width="12.1640625" style="272" customWidth="1"/>
    <col min="27" max="16384" width="10.83203125" style="272"/>
  </cols>
  <sheetData>
    <row r="1" spans="1:27" ht="14" x14ac:dyDescent="0.15">
      <c r="A1" s="271" t="s">
        <v>483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</row>
    <row r="2" spans="1:27" ht="14" x14ac:dyDescent="0.15">
      <c r="A2" s="273" t="s">
        <v>484</v>
      </c>
      <c r="B2" s="273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</row>
    <row r="3" spans="1:27" ht="15" thickBot="1" x14ac:dyDescent="0.2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4"/>
    </row>
    <row r="4" spans="1:27" ht="14" x14ac:dyDescent="0.15">
      <c r="A4" s="246" t="s">
        <v>423</v>
      </c>
      <c r="B4" s="247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9"/>
    </row>
    <row r="5" spans="1:27" ht="14" x14ac:dyDescent="0.15">
      <c r="A5" s="250" t="s">
        <v>662</v>
      </c>
      <c r="B5" s="251"/>
      <c r="C5" s="252">
        <v>4000</v>
      </c>
      <c r="D5" s="253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4"/>
    </row>
    <row r="6" spans="1:27" ht="14" x14ac:dyDescent="0.15">
      <c r="A6" s="250"/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4"/>
    </row>
    <row r="7" spans="1:27" ht="90" x14ac:dyDescent="0.15">
      <c r="A7" s="276" t="s">
        <v>267</v>
      </c>
      <c r="B7" s="277" t="s">
        <v>424</v>
      </c>
      <c r="C7" s="278" t="s">
        <v>351</v>
      </c>
      <c r="D7" s="278" t="s">
        <v>352</v>
      </c>
      <c r="E7" s="278" t="s">
        <v>425</v>
      </c>
      <c r="F7" s="278" t="s">
        <v>426</v>
      </c>
      <c r="G7" s="278" t="s">
        <v>471</v>
      </c>
      <c r="H7" s="278" t="s">
        <v>398</v>
      </c>
      <c r="I7" s="278" t="s">
        <v>399</v>
      </c>
      <c r="J7" s="278" t="s">
        <v>427</v>
      </c>
      <c r="K7" s="278" t="s">
        <v>120</v>
      </c>
      <c r="L7" s="306" t="s">
        <v>401</v>
      </c>
      <c r="M7" s="307" t="s">
        <v>402</v>
      </c>
      <c r="N7" s="279" t="s">
        <v>437</v>
      </c>
      <c r="O7" s="280" t="s">
        <v>403</v>
      </c>
      <c r="P7" s="281" t="s">
        <v>404</v>
      </c>
      <c r="Q7" s="281" t="s">
        <v>405</v>
      </c>
      <c r="R7" s="281" t="s">
        <v>406</v>
      </c>
      <c r="S7" s="282" t="s">
        <v>658</v>
      </c>
      <c r="T7" s="282" t="s">
        <v>659</v>
      </c>
      <c r="U7" s="283" t="s">
        <v>53</v>
      </c>
      <c r="V7" s="283" t="s">
        <v>0</v>
      </c>
      <c r="W7" s="319" t="s">
        <v>419</v>
      </c>
      <c r="X7" s="319" t="s">
        <v>420</v>
      </c>
      <c r="Y7" s="281" t="s">
        <v>421</v>
      </c>
      <c r="Z7" s="281" t="s">
        <v>422</v>
      </c>
      <c r="AA7" s="326" t="s">
        <v>438</v>
      </c>
    </row>
    <row r="8" spans="1:27" ht="25" customHeight="1" x14ac:dyDescent="0.15">
      <c r="A8" s="255" t="str">
        <f>'Tariffs 2020'!F2</f>
        <v>AGL</v>
      </c>
      <c r="B8" s="253" t="str">
        <f>'Tariffs 2020'!D2</f>
        <v>Jemena Coastal Network</v>
      </c>
      <c r="C8" s="253" t="str">
        <f>'Tariffs 2020'!G2</f>
        <v>Essentials Saver</v>
      </c>
      <c r="D8" s="256">
        <f>60*'Tariffs 2020'!H2/100</f>
        <v>35.438181818181818</v>
      </c>
      <c r="E8" s="256">
        <f>IF('Tariffs 2020'!K2="",$C$5*'Tariffs 2020'!W2/100,IF($C$5&gt;='Tariffs 2020'!L2,('Tariffs 2020'!L2*'Tariffs 2020'!W2/100),($C$5*'Tariffs 2020'!W2/100)))</f>
        <v>31.418181818181811</v>
      </c>
      <c r="F8" s="256">
        <f>IF(AND('Tariffs 2020'!L2&gt;0,'Tariffs 2020'!M2&gt;0),IF($C$5&lt;'Tariffs 2020'!L2,0,IF(($C$5-'Tariffs 2020'!L2)&lt;=('Tariffs 2020'!M2+'Tariffs 2020'!L2),(($C$5-'Tariffs 2020'!L2)*'Tariffs 2020'!X2/100),(('Tariffs 2020'!M2)*'Tariffs 2020'!X2/100))),0)</f>
        <v>29.672727272727272</v>
      </c>
      <c r="G8" s="256">
        <f>IF(AND('Tariffs 2020'!M2&gt;0,'Tariffs 2020'!N2&gt;0),IF($C$5&lt;('Tariffs 2020'!L2+'Tariffs 2020'!M2),0,IF(($C$5-'Tariffs 2020'!L2+'Tariffs 2020'!M2)&lt;=('Tariffs 2020'!L2+'Tariffs 2020'!M2+'Tariffs 2020'!N2),(($C$5-('Tariffs 2020'!L2+'Tariffs 2020'!M2))*'Tariffs 2020'!Y2/100),('Tariffs 2020'!N2*'Tariffs 2020'!Y2/100))),0)</f>
        <v>37.527272727272724</v>
      </c>
      <c r="H8" s="256">
        <f>IF(AND('Tariffs 2020'!N2&gt;0,'Tariffs 2020'!O2&gt;0),IF($C$5&lt;('Tariffs 2020'!L2+'Tariffs 2020'!M2+'Tariffs 2020'!N2),0,IF(($C$5-'Tariffs 2020'!L2+'Tariffs 2020'!M2+'Tariffs 2020'!N2)&lt;=('Tariffs 2020'!L2+'Tariffs 2020'!M2+'Tariffs 2020'!N2+'Tariffs 2020'!O2),(($C$5-('Tariffs 2020'!L2+'Tariffs 2020'!M2+'Tariffs 2020'!N2))*'Tariffs 2020'!Z2/100),('Tariffs 2020'!O2*'Tariffs 2020'!Z2/100))),0)</f>
        <v>0</v>
      </c>
      <c r="I8" s="256">
        <f>IF(AND('Tariffs 2020'!O2&gt;0,'Tariffs 2020'!P2&gt;0),IF($C$5&lt;('Tariffs 2020'!L2+'Tariffs 2020'!M2+'Tariffs 2020'!N2+'Tariffs 2020'!O2),0,IF(($C$5-'Tariffs 2020'!L2+'Tariffs 2020'!M2+'Tariffs 2020'!N2+'Tariffs 2020'!O2)&lt;=('Tariffs 2020'!L2+'Tariffs 2020'!M2+'Tariffs 2020'!N2+'Tariffs 2020'!O2+'Tariffs 2020'!P2),(($C$5-('Tariffs 2020'!L2+'Tariffs 2020'!M2+'Tariffs 2020'!N2+'Tariffs 2020'!O2))*'Tariffs 2020'!AA2/100),('Tariffs 2020'!P2*'Tariffs 2020'!AA2/100))),0)</f>
        <v>0</v>
      </c>
      <c r="J8" s="256">
        <f>IF(AND('Tariffs 2020'!P2&gt;0,'Tariffs 2020'!O2&gt;0),IF(($C$5&lt;SUM('Tariffs 2020'!L2:P2)),(0),($C$5-SUM('Tariffs 2020'!L2:P2))*'Tariffs 2020'!AB2/100),IF(AND('Tariffs 2020'!O2&gt;0,'Tariffs 2020'!P2=""),IF(($C$5&lt; SUM('Tariffs 2020'!L2:O2)),(0),($C$5-SUM('Tariffs 2020'!L2:O2))*'Tariffs 2020'!AA2/100),IF(AND('Tariffs 2020'!N2&gt;0,'Tariffs 2020'!O2=""),IF(($C$5&lt; SUM('Tariffs 2020'!L2:N2)),(0),($C$5-SUM('Tariffs 2020'!L2:N2))*'Tariffs 2020'!Z2/100),IF(AND('Tariffs 2020'!M2&gt;0,'Tariffs 2020'!N2=""),IF(($C$5&lt;'Tariffs 2020'!M2+'Tariffs 2020'!L2),(0),(($C$5-('Tariffs 2020'!M2+'Tariffs 2020'!L2))*'Tariffs 2020'!Y2/100)),IF(AND('Tariffs 2020'!L2&gt;0,'Tariffs 2020'!M2=""&gt;0),IF(($C$5&lt;'Tariffs 2020'!L2),(0),($C$5-'Tariffs 2020'!L2)*'Tariffs 2020'!X2/100),0)))))</f>
        <v>0</v>
      </c>
      <c r="K8" s="256">
        <f t="shared" ref="K8:K36" si="0">SUM(D8:J8)</f>
        <v>134.05636363636361</v>
      </c>
      <c r="L8" s="256">
        <f>(K8*6)-(D8*6)</f>
        <v>591.70909090909083</v>
      </c>
      <c r="M8" s="308">
        <f>K8*6</f>
        <v>804.33818181818174</v>
      </c>
      <c r="N8" s="257">
        <f>M8*1.1</f>
        <v>884.77199999999993</v>
      </c>
      <c r="O8" s="253">
        <f>'Tariffs 2020'!AT2</f>
        <v>0</v>
      </c>
      <c r="P8" s="253">
        <f>'Tariffs 2020'!AU2</f>
        <v>0</v>
      </c>
      <c r="Q8" s="253">
        <f>'Tariffs 2020'!AV2</f>
        <v>0</v>
      </c>
      <c r="R8" s="253">
        <f>'Tariffs 2020'!AW2</f>
        <v>0</v>
      </c>
      <c r="S8" s="258" t="str">
        <f t="shared" ref="S8" si="1">IF(SUM(O8:R8)=0,"No discount",IF(O8&gt;0,"Guaranteed off bill",IF(P8&gt;0,"Guaranteed off usage",IF(Q8&gt;0,"Pay-on-time off bill","Pay-on-time off usage"))))</f>
        <v>No discount</v>
      </c>
      <c r="T8" s="258" t="str">
        <f t="shared" ref="T8:T16" si="2">IF(OR(A8="Origin Energy",A8="Red Energy",A8="Powershop"),"Inclusive","Exclusive")</f>
        <v>Exclusive</v>
      </c>
      <c r="U8" s="313">
        <f t="shared" ref="U8:U16" si="3">IF(AND(S8="Guaranteed off bill",T8="Inclusive"),((M8*1.1)-((M8*1.1)*O8/100))/1.1,IF(AND(S8="Guaranteed off usage",T8="Inclusive"),((M8*1.1)-((L8*1.1)*P8/100))/1.1,IF(AND(S8="Guaranteed off bill",T8="Exclusive"),M8-(M8*O8/100),IF(AND(S8="Guaranteed off usage",T8="Exclusive"),M8-(L8*P8/100),IF(T8="Inclusive",((M8*1.1))/1.1,M8)))))</f>
        <v>804.33818181818174</v>
      </c>
      <c r="V8" s="313">
        <f t="shared" ref="V8:V16" si="4">IF(AND(S8="Pay-on-time off bill",T8="Inclusive"),((U8*1.1)-((U8*1.1)*Q8/100))/1.1,IF(AND(S8="Pay-on-time off usage",T8="Inclusive"),((U8*1.1)-((L8*1.1)*R8/100))/1.1,IF(AND(S8="Pay-on-time off bill",T8="Exclusive"),U8-(U8*Q8/100),IF(AND(S8="Pay-on-time off usage",T8="Exclusive"),U8-(L8*R8/100),IF(T8="Inclusive",((U8*1.1))/1.1,U8)))))</f>
        <v>804.33818181818174</v>
      </c>
      <c r="W8" s="320">
        <f t="shared" ref="W8:X16" si="5">U8*1.1</f>
        <v>884.77199999999993</v>
      </c>
      <c r="X8" s="320">
        <f t="shared" si="5"/>
        <v>884.77199999999993</v>
      </c>
      <c r="Y8" s="259">
        <f>'Tariffs 2020'!BF2</f>
        <v>0</v>
      </c>
      <c r="Z8" s="259" t="str">
        <f>'Tariffs 2020'!BG2</f>
        <v>n</v>
      </c>
      <c r="AA8" s="260" t="s">
        <v>288</v>
      </c>
    </row>
    <row r="9" spans="1:27" ht="25" customHeight="1" x14ac:dyDescent="0.15">
      <c r="A9" s="255" t="str">
        <f>'Tariffs 2020'!F3</f>
        <v>Alinta Energy</v>
      </c>
      <c r="B9" s="253" t="str">
        <f>'Tariffs 2020'!D3</f>
        <v>Jemena Coastal Network</v>
      </c>
      <c r="C9" s="253" t="str">
        <f>'Tariffs 2020'!G3</f>
        <v>Home Deal</v>
      </c>
      <c r="D9" s="256">
        <f>60*'Tariffs 2020'!H3/100</f>
        <v>35.46</v>
      </c>
      <c r="E9" s="256">
        <f>IF('Tariffs 2020'!K3="",$C$5*'Tariffs 2020'!W3/100,IF($C$5&gt;='Tariffs 2020'!L3,('Tariffs 2020'!L3*'Tariffs 2020'!W3/100),($C$5*'Tariffs 2020'!W3/100)))</f>
        <v>37.309090909090905</v>
      </c>
      <c r="F9" s="256">
        <f>IF(AND('Tariffs 2020'!L3&gt;0,'Tariffs 2020'!M3&gt;0),IF($C$5&lt;'Tariffs 2020'!L3,0,IF(($C$5-'Tariffs 2020'!L3)&lt;=('Tariffs 2020'!M3+'Tariffs 2020'!L3),(($C$5-'Tariffs 2020'!L3)*'Tariffs 2020'!X3/100),(('Tariffs 2020'!M3)*'Tariffs 2020'!X3/100))),0)</f>
        <v>24.654545454545449</v>
      </c>
      <c r="G9" s="256">
        <f>IF(AND('Tariffs 2020'!M3&gt;0,'Tariffs 2020'!N3&gt;0),IF($C$5&lt;('Tariffs 2020'!L3+'Tariffs 2020'!M3),0,IF(($C$5-'Tariffs 2020'!L3+'Tariffs 2020'!M3)&lt;=('Tariffs 2020'!L3+'Tariffs 2020'!M3+'Tariffs 2020'!N3),(($C$5-('Tariffs 2020'!L3+'Tariffs 2020'!M3))*'Tariffs 2020'!Y3/100),('Tariffs 2020'!N3*'Tariffs 2020'!Y3/100))),0)</f>
        <v>30.836363636363636</v>
      </c>
      <c r="H9" s="256">
        <f>IF(AND('Tariffs 2020'!N3&gt;0,'Tariffs 2020'!O3&gt;0),IF($C$5&lt;('Tariffs 2020'!L3+'Tariffs 2020'!M3+'Tariffs 2020'!N3),0,IF(($C$5-'Tariffs 2020'!L3+'Tariffs 2020'!M3+'Tariffs 2020'!N3)&lt;=('Tariffs 2020'!L3+'Tariffs 2020'!M3+'Tariffs 2020'!N3+'Tariffs 2020'!O3),(($C$5-('Tariffs 2020'!L3+'Tariffs 2020'!M3+'Tariffs 2020'!N3))*'Tariffs 2020'!Z3/100),('Tariffs 2020'!O3*'Tariffs 2020'!Z3/100))),0)</f>
        <v>0</v>
      </c>
      <c r="I9" s="256">
        <f>IF(AND('Tariffs 2020'!O3&gt;0,'Tariffs 2020'!P3&gt;0),IF($C$5&lt;('Tariffs 2020'!L3+'Tariffs 2020'!M3+'Tariffs 2020'!N3+'Tariffs 2020'!O3),0,IF(($C$5-'Tariffs 2020'!L3+'Tariffs 2020'!M3+'Tariffs 2020'!N3+'Tariffs 2020'!O3)&lt;=('Tariffs 2020'!L3+'Tariffs 2020'!M3+'Tariffs 2020'!N3+'Tariffs 2020'!O3+'Tariffs 2020'!P3),(($C$5-('Tariffs 2020'!L3+'Tariffs 2020'!M3+'Tariffs 2020'!N3+'Tariffs 2020'!O3))*'Tariffs 2020'!AA3/100),('Tariffs 2020'!P3*'Tariffs 2020'!AA3/100))),0)</f>
        <v>0</v>
      </c>
      <c r="J9" s="256">
        <f>IF(AND('Tariffs 2020'!P3&gt;0,'Tariffs 2020'!O3&gt;0),IF(($C$5&lt;SUM('Tariffs 2020'!L3:P3)),(0),($C$5-SUM('Tariffs 2020'!L3:P3))*'Tariffs 2020'!AB3/100),IF(AND('Tariffs 2020'!O3&gt;0,'Tariffs 2020'!P3=""),IF(($C$5&lt; SUM('Tariffs 2020'!L3:O3)),(0),($C$5-SUM('Tariffs 2020'!L3:O3))*'Tariffs 2020'!AA3/100),IF(AND('Tariffs 2020'!N3&gt;0,'Tariffs 2020'!O3=""),IF(($C$5&lt; SUM('Tariffs 2020'!L3:N3)),(0),($C$5-SUM('Tariffs 2020'!L3:N3))*'Tariffs 2020'!Z3/100),IF(AND('Tariffs 2020'!M3&gt;0,'Tariffs 2020'!N3=""),IF(($C$5&lt;'Tariffs 2020'!M3+'Tariffs 2020'!L3),(0),(($C$5-('Tariffs 2020'!M3+'Tariffs 2020'!L3))*'Tariffs 2020'!Y3/100)),IF(AND('Tariffs 2020'!L3&gt;0,'Tariffs 2020'!M3=""&gt;0),IF(($C$5&lt;'Tariffs 2020'!L3),(0),($C$5-'Tariffs 2020'!L3)*'Tariffs 2020'!X3/100),0)))))</f>
        <v>0</v>
      </c>
      <c r="K9" s="256">
        <f t="shared" si="0"/>
        <v>128.26</v>
      </c>
      <c r="L9" s="256">
        <f t="shared" ref="L9:L36" si="6">(K9*6)-(D9*6)</f>
        <v>556.79999999999995</v>
      </c>
      <c r="M9" s="308">
        <f t="shared" ref="M9:M36" si="7">K9*6</f>
        <v>769.56</v>
      </c>
      <c r="N9" s="257">
        <f t="shared" ref="N9:N36" si="8">M9*1.1</f>
        <v>846.51599999999996</v>
      </c>
      <c r="O9" s="253">
        <f>'Tariffs 2020'!AT3</f>
        <v>0</v>
      </c>
      <c r="P9" s="253">
        <f>'Tariffs 2020'!AU3</f>
        <v>0</v>
      </c>
      <c r="Q9" s="253">
        <f>'Tariffs 2020'!AV3</f>
        <v>0</v>
      </c>
      <c r="R9" s="253">
        <f>'Tariffs 2020'!AW3</f>
        <v>0</v>
      </c>
      <c r="S9" s="258" t="str">
        <f t="shared" ref="S9:S16" si="9">IF(SUM(O9:R9)=0,"No discount",IF(O9&gt;0,"Guaranteed off bill",IF(P9&gt;0,"Guaranteed off usage",IF(Q9&gt;0,"Pay-on-time off bill","Pay-on-time off usage"))))</f>
        <v>No discount</v>
      </c>
      <c r="T9" s="258" t="str">
        <f t="shared" si="2"/>
        <v>Exclusive</v>
      </c>
      <c r="U9" s="313">
        <f t="shared" si="3"/>
        <v>769.56</v>
      </c>
      <c r="V9" s="313">
        <f t="shared" si="4"/>
        <v>769.56</v>
      </c>
      <c r="W9" s="321">
        <f t="shared" si="5"/>
        <v>846.51599999999996</v>
      </c>
      <c r="X9" s="321">
        <f t="shared" si="5"/>
        <v>846.51599999999996</v>
      </c>
      <c r="Y9" s="259">
        <f>'Tariffs 2020'!BF3</f>
        <v>0</v>
      </c>
      <c r="Z9" s="259" t="str">
        <f>'Tariffs 2020'!BG3</f>
        <v>n</v>
      </c>
      <c r="AA9" s="260" t="s">
        <v>288</v>
      </c>
    </row>
    <row r="10" spans="1:27" ht="25" customHeight="1" x14ac:dyDescent="0.15">
      <c r="A10" s="255" t="str">
        <f>'Tariffs 2020'!F4</f>
        <v>EnergyAustralia</v>
      </c>
      <c r="B10" s="253" t="str">
        <f>'Tariffs 2020'!D4</f>
        <v>Jemena Coastal Network</v>
      </c>
      <c r="C10" s="253" t="str">
        <f>'Tariffs 2020'!G4</f>
        <v>Total Plan</v>
      </c>
      <c r="D10" s="256">
        <f>60*'Tariffs 2020'!H4/100</f>
        <v>36.239999999999995</v>
      </c>
      <c r="E10" s="256">
        <f>IF('Tariffs 2020'!K4="",$C$5*'Tariffs 2020'!W4/100,IF($C$5&gt;='Tariffs 2020'!L4,('Tariffs 2020'!L4*'Tariffs 2020'!W4/100),($C$5*'Tariffs 2020'!W4/100)))</f>
        <v>46.997410909090917</v>
      </c>
      <c r="F10" s="256">
        <f>IF(AND('Tariffs 2020'!L4&gt;0,'Tariffs 2020'!M4&gt;0),IF($C$5&lt;'Tariffs 2020'!L4,0,IF(($C$5-'Tariffs 2020'!L4)&lt;=('Tariffs 2020'!M4+'Tariffs 2020'!L4),(($C$5-'Tariffs 2020'!L4)*'Tariffs 2020'!X4/100),(('Tariffs 2020'!M4)*'Tariffs 2020'!X4/100))),0)</f>
        <v>32.243781818181816</v>
      </c>
      <c r="G10" s="256">
        <f>IF(AND('Tariffs 2020'!M4&gt;0,'Tariffs 2020'!N4&gt;0),IF($C$5&lt;('Tariffs 2020'!L4+'Tariffs 2020'!M4),0,IF(($C$5-'Tariffs 2020'!L4+'Tariffs 2020'!M4)&lt;=('Tariffs 2020'!L4+'Tariffs 2020'!M4+'Tariffs 2020'!N4),(($C$5-('Tariffs 2020'!L4+'Tariffs 2020'!M4))*'Tariffs 2020'!Y4/100),('Tariffs 2020'!N4*'Tariffs 2020'!Y4/100))),0)</f>
        <v>38.634952727272719</v>
      </c>
      <c r="H10" s="256">
        <f>IF(AND('Tariffs 2020'!N4&gt;0,'Tariffs 2020'!O4&gt;0),IF($C$5&lt;('Tariffs 2020'!L4+'Tariffs 2020'!M4+'Tariffs 2020'!N4),0,IF(($C$5-'Tariffs 2020'!L4+'Tariffs 2020'!M4+'Tariffs 2020'!N4)&lt;=('Tariffs 2020'!L4+'Tariffs 2020'!M4+'Tariffs 2020'!N4+'Tariffs 2020'!O4),(($C$5-('Tariffs 2020'!L4+'Tariffs 2020'!M4+'Tariffs 2020'!N4))*'Tariffs 2020'!Z4/100),('Tariffs 2020'!O4*'Tariffs 2020'!Z4/100))),0)</f>
        <v>0</v>
      </c>
      <c r="I10" s="256">
        <f>IF(AND('Tariffs 2020'!O4&gt;0,'Tariffs 2020'!P4&gt;0),IF($C$5&lt;('Tariffs 2020'!L4+'Tariffs 2020'!M4+'Tariffs 2020'!N4+'Tariffs 2020'!O4),0,IF(($C$5-'Tariffs 2020'!L4+'Tariffs 2020'!M4+'Tariffs 2020'!N4+'Tariffs 2020'!O4)&lt;=('Tariffs 2020'!L4+'Tariffs 2020'!M4+'Tariffs 2020'!N4+'Tariffs 2020'!O4+'Tariffs 2020'!P4),(($C$5-('Tariffs 2020'!L4+'Tariffs 2020'!M4+'Tariffs 2020'!N4+'Tariffs 2020'!O4))*'Tariffs 2020'!AA4/100),('Tariffs 2020'!P4*'Tariffs 2020'!AA4/100))),0)</f>
        <v>0</v>
      </c>
      <c r="J10" s="256">
        <f>IF(AND('Tariffs 2020'!P4&gt;0,'Tariffs 2020'!O4&gt;0),IF(($C$5&lt;SUM('Tariffs 2020'!L4:P4)),(0),($C$5-SUM('Tariffs 2020'!L4:P4))*'Tariffs 2020'!AB4/100),IF(AND('Tariffs 2020'!O4&gt;0,'Tariffs 2020'!P4=""),IF(($C$5&lt; SUM('Tariffs 2020'!L4:O4)),(0),($C$5-SUM('Tariffs 2020'!L4:O4))*'Tariffs 2020'!AA4/100),IF(AND('Tariffs 2020'!N4&gt;0,'Tariffs 2020'!O4=""),IF(($C$5&lt; SUM('Tariffs 2020'!L4:N4)),(0),($C$5-SUM('Tariffs 2020'!L4:N4))*'Tariffs 2020'!Z4/100),IF(AND('Tariffs 2020'!M4&gt;0,'Tariffs 2020'!N4=""),IF(($C$5&lt;'Tariffs 2020'!M4+'Tariffs 2020'!L4),(0),(($C$5-('Tariffs 2020'!M4+'Tariffs 2020'!L4))*'Tariffs 2020'!Y4/100)),IF(AND('Tariffs 2020'!L4&gt;0,'Tariffs 2020'!M4=""&gt;0),IF(($C$5&lt;'Tariffs 2020'!L4),(0),($C$5-'Tariffs 2020'!L4)*'Tariffs 2020'!X4/100),0)))))</f>
        <v>0</v>
      </c>
      <c r="K10" s="256">
        <f t="shared" si="0"/>
        <v>154.11614545454546</v>
      </c>
      <c r="L10" s="256">
        <f t="shared" si="6"/>
        <v>707.25687272727282</v>
      </c>
      <c r="M10" s="308">
        <f t="shared" si="7"/>
        <v>924.69687272727276</v>
      </c>
      <c r="N10" s="257">
        <f t="shared" si="8"/>
        <v>1017.1665600000001</v>
      </c>
      <c r="O10" s="253">
        <f>'Tariffs 2020'!AT4</f>
        <v>16</v>
      </c>
      <c r="P10" s="253">
        <f>'Tariffs 2020'!AU4</f>
        <v>0</v>
      </c>
      <c r="Q10" s="253">
        <f>'Tariffs 2020'!AV4</f>
        <v>0</v>
      </c>
      <c r="R10" s="253">
        <f>'Tariffs 2020'!AW4</f>
        <v>0</v>
      </c>
      <c r="S10" s="258" t="str">
        <f t="shared" si="9"/>
        <v>Guaranteed off bill</v>
      </c>
      <c r="T10" s="258" t="str">
        <f t="shared" si="2"/>
        <v>Exclusive</v>
      </c>
      <c r="U10" s="313">
        <f t="shared" si="3"/>
        <v>776.74537309090908</v>
      </c>
      <c r="V10" s="313">
        <f t="shared" si="4"/>
        <v>776.74537309090908</v>
      </c>
      <c r="W10" s="321">
        <f t="shared" si="5"/>
        <v>854.41991040000005</v>
      </c>
      <c r="X10" s="321">
        <f t="shared" si="5"/>
        <v>854.41991040000005</v>
      </c>
      <c r="Y10" s="259">
        <f>'Tariffs 2020'!BF4</f>
        <v>0</v>
      </c>
      <c r="Z10" s="259" t="str">
        <f>'Tariffs 2020'!BG4</f>
        <v>n</v>
      </c>
      <c r="AA10" s="260" t="s">
        <v>400</v>
      </c>
    </row>
    <row r="11" spans="1:27" ht="25" customHeight="1" x14ac:dyDescent="0.15">
      <c r="A11" s="255" t="str">
        <f>'Tariffs 2020'!F5</f>
        <v>Origin Energy</v>
      </c>
      <c r="B11" s="253" t="str">
        <f>'Tariffs 2020'!D5</f>
        <v>Jemena Coastal Network</v>
      </c>
      <c r="C11" s="253" t="str">
        <f>'Tariffs 2020'!G5</f>
        <v>Max Saver</v>
      </c>
      <c r="D11" s="256">
        <f>60*'Tariffs 2020'!H5/100</f>
        <v>35.454545454545453</v>
      </c>
      <c r="E11" s="256">
        <f>IF('Tariffs 2020'!K5="",$C$5*'Tariffs 2020'!W5/100,IF($C$5&gt;='Tariffs 2020'!L5,('Tariffs 2020'!L5*'Tariffs 2020'!W5/100),($C$5*'Tariffs 2020'!W5/100)))</f>
        <v>43.47</v>
      </c>
      <c r="F11" s="256">
        <f>IF(AND('Tariffs 2020'!L5&gt;0,'Tariffs 2020'!M5&gt;0),IF($C$5&lt;'Tariffs 2020'!L5,0,IF(($C$5-'Tariffs 2020'!L5)&lt;=('Tariffs 2020'!M5+'Tariffs 2020'!L5),(($C$5-'Tariffs 2020'!L5)*'Tariffs 2020'!X5/100),(('Tariffs 2020'!M5)*'Tariffs 2020'!X5/100))),0)</f>
        <v>57.66727272727271</v>
      </c>
      <c r="G11" s="256">
        <f>IF(AND('Tariffs 2020'!M5&gt;0,'Tariffs 2020'!N5&gt;0),IF($C$5&lt;('Tariffs 2020'!L5+'Tariffs 2020'!M5),0,IF(($C$5-'Tariffs 2020'!L5+'Tariffs 2020'!M5)&lt;=('Tariffs 2020'!L5+'Tariffs 2020'!M5+'Tariffs 2020'!N5),(($C$5-('Tariffs 2020'!L5+'Tariffs 2020'!M5))*'Tariffs 2020'!Y5/100),('Tariffs 2020'!N5*'Tariffs 2020'!Y5/100))),0)</f>
        <v>0</v>
      </c>
      <c r="H11" s="256">
        <f>IF(AND('Tariffs 2020'!N5&gt;0,'Tariffs 2020'!O5&gt;0),IF($C$5&lt;('Tariffs 2020'!L5+'Tariffs 2020'!M5+'Tariffs 2020'!N5),0,IF(($C$5-'Tariffs 2020'!L5+'Tariffs 2020'!M5+'Tariffs 2020'!N5)&lt;=('Tariffs 2020'!L5+'Tariffs 2020'!M5+'Tariffs 2020'!N5+'Tariffs 2020'!O5),(($C$5-('Tariffs 2020'!L5+'Tariffs 2020'!M5+'Tariffs 2020'!N5))*'Tariffs 2020'!Z5/100),('Tariffs 2020'!O5*'Tariffs 2020'!Z5/100))),0)</f>
        <v>0</v>
      </c>
      <c r="I11" s="256">
        <f>IF(AND('Tariffs 2020'!O5&gt;0,'Tariffs 2020'!P5&gt;0),IF($C$5&lt;('Tariffs 2020'!L5+'Tariffs 2020'!M5+'Tariffs 2020'!N5+'Tariffs 2020'!O5),0,IF(($C$5-'Tariffs 2020'!L5+'Tariffs 2020'!M5+'Tariffs 2020'!N5+'Tariffs 2020'!O5)&lt;=('Tariffs 2020'!L5+'Tariffs 2020'!M5+'Tariffs 2020'!N5+'Tariffs 2020'!O5+'Tariffs 2020'!P5),(($C$5-('Tariffs 2020'!L5+'Tariffs 2020'!M5+'Tariffs 2020'!N5+'Tariffs 2020'!O5))*'Tariffs 2020'!AA5/100),('Tariffs 2020'!P5*'Tariffs 2020'!AA5/100))),0)</f>
        <v>0</v>
      </c>
      <c r="J11" s="256">
        <f>IF(AND('Tariffs 2020'!P5&gt;0,'Tariffs 2020'!O5&gt;0),IF(($C$5&lt;SUM('Tariffs 2020'!L5:P5)),(0),($C$5-SUM('Tariffs 2020'!L5:P5))*'Tariffs 2020'!AB5/100),IF(AND('Tariffs 2020'!O5&gt;0,'Tariffs 2020'!P5=""),IF(($C$5&lt; SUM('Tariffs 2020'!L5:O5)),(0),($C$5-SUM('Tariffs 2020'!L5:O5))*'Tariffs 2020'!AA5/100),IF(AND('Tariffs 2020'!N5&gt;0,'Tariffs 2020'!O5=""),IF(($C$5&lt; SUM('Tariffs 2020'!L5:N5)),(0),($C$5-SUM('Tariffs 2020'!L5:N5))*'Tariffs 2020'!Z5/100),IF(AND('Tariffs 2020'!M5&gt;0,'Tariffs 2020'!N5=""),IF(($C$5&lt;'Tariffs 2020'!M5+'Tariffs 2020'!L5),(0),(($C$5-('Tariffs 2020'!M5+'Tariffs 2020'!L5))*'Tariffs 2020'!Y5/100)),IF(AND('Tariffs 2020'!L5&gt;0,'Tariffs 2020'!M5=""&gt;0),IF(($C$5&lt;'Tariffs 2020'!L5),(0),($C$5-'Tariffs 2020'!L5)*'Tariffs 2020'!X5/100),0)))))</f>
        <v>0</v>
      </c>
      <c r="K11" s="256">
        <f t="shared" si="0"/>
        <v>136.59181818181816</v>
      </c>
      <c r="L11" s="256">
        <f t="shared" si="6"/>
        <v>606.82363636363618</v>
      </c>
      <c r="M11" s="308">
        <f t="shared" si="7"/>
        <v>819.55090909090893</v>
      </c>
      <c r="N11" s="257">
        <f t="shared" si="8"/>
        <v>901.50599999999986</v>
      </c>
      <c r="O11" s="253">
        <f>'Tariffs 2020'!AT5</f>
        <v>10</v>
      </c>
      <c r="P11" s="253">
        <f>'Tariffs 2020'!AU5</f>
        <v>0</v>
      </c>
      <c r="Q11" s="253">
        <f>'Tariffs 2020'!AV5</f>
        <v>0</v>
      </c>
      <c r="R11" s="253">
        <f>'Tariffs 2020'!AW5</f>
        <v>0</v>
      </c>
      <c r="S11" s="258" t="str">
        <f t="shared" si="9"/>
        <v>Guaranteed off bill</v>
      </c>
      <c r="T11" s="258" t="str">
        <f t="shared" si="2"/>
        <v>Inclusive</v>
      </c>
      <c r="U11" s="313">
        <f t="shared" si="3"/>
        <v>737.595818181818</v>
      </c>
      <c r="V11" s="313">
        <f t="shared" si="4"/>
        <v>737.595818181818</v>
      </c>
      <c r="W11" s="321">
        <f t="shared" si="5"/>
        <v>811.35539999999992</v>
      </c>
      <c r="X11" s="321">
        <f t="shared" si="5"/>
        <v>811.35539999999992</v>
      </c>
      <c r="Y11" s="259">
        <f>'Tariffs 2020'!BF5</f>
        <v>0</v>
      </c>
      <c r="Z11" s="259" t="str">
        <f>'Tariffs 2020'!BG5</f>
        <v>n</v>
      </c>
      <c r="AA11" s="260" t="s">
        <v>288</v>
      </c>
    </row>
    <row r="12" spans="1:27" ht="25" customHeight="1" x14ac:dyDescent="0.15">
      <c r="A12" s="255" t="str">
        <f>'Tariffs 2020'!F6</f>
        <v>Red Energy</v>
      </c>
      <c r="B12" s="253" t="str">
        <f>'Tariffs 2020'!D6</f>
        <v>Jemena Coastal Network</v>
      </c>
      <c r="C12" s="253" t="str">
        <f>'Tariffs 2020'!G6</f>
        <v>Living Energy Saver</v>
      </c>
      <c r="D12" s="256">
        <f>60*'Tariffs 2020'!H6/100</f>
        <v>37.799999999999997</v>
      </c>
      <c r="E12" s="256">
        <f>IF('Tariffs 2020'!K6="",$C$5*'Tariffs 2020'!W6/100,IF($C$5&gt;='Tariffs 2020'!L6,('Tariffs 2020'!L6*'Tariffs 2020'!W6/100),($C$5*'Tariffs 2020'!W6/100)))</f>
        <v>42.002181818181818</v>
      </c>
      <c r="F12" s="256">
        <f>IF(AND('Tariffs 2020'!L6&gt;0,'Tariffs 2020'!M6&gt;0),IF($C$5&lt;'Tariffs 2020'!L6,0,IF(($C$5-'Tariffs 2020'!L6)&lt;=('Tariffs 2020'!M6+'Tariffs 2020'!L6),(($C$5-'Tariffs 2020'!L6)*'Tariffs 2020'!X6/100),(('Tariffs 2020'!M6)*'Tariffs 2020'!X6/100))),0)</f>
        <v>25.662000000000003</v>
      </c>
      <c r="G12" s="256">
        <f>IF(AND('Tariffs 2020'!M6&gt;0,'Tariffs 2020'!N6&gt;0),IF($C$5&lt;('Tariffs 2020'!L6+'Tariffs 2020'!M6),0,IF(($C$5-'Tariffs 2020'!L6+'Tariffs 2020'!M6)&lt;=('Tariffs 2020'!L6+'Tariffs 2020'!M6+'Tariffs 2020'!N6),(($C$5-('Tariffs 2020'!L6+'Tariffs 2020'!M6))*'Tariffs 2020'!Y6/100),('Tariffs 2020'!N6*'Tariffs 2020'!Y6/100))),0)</f>
        <v>30.72</v>
      </c>
      <c r="H12" s="256">
        <f>IF(AND('Tariffs 2020'!N6&gt;0,'Tariffs 2020'!O6&gt;0),IF($C$5&lt;('Tariffs 2020'!L6+'Tariffs 2020'!M6+'Tariffs 2020'!N6),0,IF(($C$5-'Tariffs 2020'!L6+'Tariffs 2020'!M6+'Tariffs 2020'!N6)&lt;=('Tariffs 2020'!L6+'Tariffs 2020'!M6+'Tariffs 2020'!N6+'Tariffs 2020'!O6),(($C$5-('Tariffs 2020'!L6+'Tariffs 2020'!M6+'Tariffs 2020'!N6))*'Tariffs 2020'!Z6/100),('Tariffs 2020'!O6*'Tariffs 2020'!Z6/100))),0)</f>
        <v>0</v>
      </c>
      <c r="I12" s="256">
        <f>IF(AND('Tariffs 2020'!O6&gt;0,'Tariffs 2020'!P6&gt;0),IF($C$5&lt;('Tariffs 2020'!L6+'Tariffs 2020'!M6+'Tariffs 2020'!N6+'Tariffs 2020'!O6),0,IF(($C$5-'Tariffs 2020'!L6+'Tariffs 2020'!M6+'Tariffs 2020'!N6+'Tariffs 2020'!O6)&lt;=('Tariffs 2020'!L6+'Tariffs 2020'!M6+'Tariffs 2020'!N6+'Tariffs 2020'!O6+'Tariffs 2020'!P6),(($C$5-('Tariffs 2020'!L6+'Tariffs 2020'!M6+'Tariffs 2020'!N6+'Tariffs 2020'!O6))*'Tariffs 2020'!AA6/100),('Tariffs 2020'!P6*'Tariffs 2020'!AA6/100))),0)</f>
        <v>0</v>
      </c>
      <c r="J12" s="256">
        <f>IF(AND('Tariffs 2020'!P6&gt;0,'Tariffs 2020'!O6&gt;0),IF(($C$5&lt;SUM('Tariffs 2020'!L6:P6)),(0),($C$5-SUM('Tariffs 2020'!L6:P6))*'Tariffs 2020'!AB6/100),IF(AND('Tariffs 2020'!O6&gt;0,'Tariffs 2020'!P6=""),IF(($C$5&lt; SUM('Tariffs 2020'!L6:O6)),(0),($C$5-SUM('Tariffs 2020'!L6:O6))*'Tariffs 2020'!AA6/100),IF(AND('Tariffs 2020'!N6&gt;0,'Tariffs 2020'!O6=""),IF(($C$5&lt; SUM('Tariffs 2020'!L6:N6)),(0),($C$5-SUM('Tariffs 2020'!L6:N6))*'Tariffs 2020'!Z6/100),IF(AND('Tariffs 2020'!M6&gt;0,'Tariffs 2020'!N6=""),IF(($C$5&lt;'Tariffs 2020'!M6+'Tariffs 2020'!L6),(0),(($C$5-('Tariffs 2020'!M6+'Tariffs 2020'!L6))*'Tariffs 2020'!Y6/100)),IF(AND('Tariffs 2020'!L6&gt;0,'Tariffs 2020'!M6=""&gt;0),IF(($C$5&lt;'Tariffs 2020'!L6),(0),($C$5-'Tariffs 2020'!L6)*'Tariffs 2020'!X6/100),0)))))</f>
        <v>0</v>
      </c>
      <c r="K12" s="256">
        <f t="shared" si="0"/>
        <v>136.18418181818183</v>
      </c>
      <c r="L12" s="256">
        <f t="shared" si="6"/>
        <v>590.30509090909095</v>
      </c>
      <c r="M12" s="308">
        <f t="shared" si="7"/>
        <v>817.1050909090909</v>
      </c>
      <c r="N12" s="257">
        <f t="shared" si="8"/>
        <v>898.81560000000002</v>
      </c>
      <c r="O12" s="253">
        <f>'Tariffs 2020'!AT6</f>
        <v>0</v>
      </c>
      <c r="P12" s="253">
        <f>'Tariffs 2020'!AU6</f>
        <v>0</v>
      </c>
      <c r="Q12" s="253">
        <f>'Tariffs 2020'!AV6</f>
        <v>0</v>
      </c>
      <c r="R12" s="253">
        <f>'Tariffs 2020'!AW6</f>
        <v>0</v>
      </c>
      <c r="S12" s="258" t="str">
        <f t="shared" si="9"/>
        <v>No discount</v>
      </c>
      <c r="T12" s="258" t="str">
        <f t="shared" si="2"/>
        <v>Inclusive</v>
      </c>
      <c r="U12" s="313">
        <f t="shared" si="3"/>
        <v>817.1050909090909</v>
      </c>
      <c r="V12" s="313">
        <f t="shared" si="4"/>
        <v>817.1050909090909</v>
      </c>
      <c r="W12" s="321">
        <f t="shared" si="5"/>
        <v>898.81560000000002</v>
      </c>
      <c r="X12" s="321">
        <f t="shared" si="5"/>
        <v>898.81560000000002</v>
      </c>
      <c r="Y12" s="259">
        <f>'Tariffs 2020'!BF6</f>
        <v>0</v>
      </c>
      <c r="Z12" s="268" t="str">
        <f>'Tariffs 2020'!BG6</f>
        <v>n</v>
      </c>
      <c r="AA12" s="260" t="s">
        <v>288</v>
      </c>
    </row>
    <row r="13" spans="1:27" ht="25" customHeight="1" x14ac:dyDescent="0.15">
      <c r="A13" s="255" t="str">
        <f>'Tariffs 2020'!F7</f>
        <v>Amaysim</v>
      </c>
      <c r="B13" s="253" t="str">
        <f>'Tariffs 2020'!D7</f>
        <v>Jemena Coastal Network</v>
      </c>
      <c r="C13" s="253" t="str">
        <f>'Tariffs 2020'!G7</f>
        <v>Post-paid gas</v>
      </c>
      <c r="D13" s="256">
        <f>60*'Tariffs 2020'!H7/100</f>
        <v>21.158181818181816</v>
      </c>
      <c r="E13" s="256">
        <f>IF('Tariffs 2020'!K7="",$C$5*'Tariffs 2020'!W7/100,IF($C$5&gt;='Tariffs 2020'!L7,('Tariffs 2020'!L7*'Tariffs 2020'!W7/100),($C$5*'Tariffs 2020'!W7/100)))</f>
        <v>45.385909090909088</v>
      </c>
      <c r="F13" s="256">
        <f>IF(AND('Tariffs 2020'!L7&gt;0,'Tariffs 2020'!M7&gt;0),IF($C$5&lt;'Tariffs 2020'!L7,0,IF(($C$5-'Tariffs 2020'!L7)&lt;=('Tariffs 2020'!M7+'Tariffs 2020'!L7),(($C$5-'Tariffs 2020'!L7)*'Tariffs 2020'!X7/100),(('Tariffs 2020'!M7)*'Tariffs 2020'!X7/100))),0)</f>
        <v>29.772727272727273</v>
      </c>
      <c r="G13" s="256">
        <f>IF(AND('Tariffs 2020'!M7&gt;0,'Tariffs 2020'!N7&gt;0),IF($C$5&lt;('Tariffs 2020'!L7+'Tariffs 2020'!M7),0,IF(($C$5-'Tariffs 2020'!L7+'Tariffs 2020'!M7)&lt;=('Tariffs 2020'!L7+'Tariffs 2020'!M7+'Tariffs 2020'!N7),(($C$5-('Tariffs 2020'!L7+'Tariffs 2020'!M7))*'Tariffs 2020'!Y7/100),('Tariffs 2020'!N7*'Tariffs 2020'!Y7/100))),0)</f>
        <v>35.162272727272722</v>
      </c>
      <c r="H13" s="256">
        <f>IF(AND('Tariffs 2020'!N7&gt;0,'Tariffs 2020'!O7&gt;0),IF($C$5&lt;('Tariffs 2020'!L7+'Tariffs 2020'!M7+'Tariffs 2020'!N7),0,IF(($C$5-'Tariffs 2020'!L7+'Tariffs 2020'!M7+'Tariffs 2020'!N7)&lt;=('Tariffs 2020'!L7+'Tariffs 2020'!M7+'Tariffs 2020'!N7+'Tariffs 2020'!O7),(($C$5-('Tariffs 2020'!L7+'Tariffs 2020'!M7+'Tariffs 2020'!N7))*'Tariffs 2020'!Z7/100),('Tariffs 2020'!O7*'Tariffs 2020'!Z7/100))),0)</f>
        <v>0</v>
      </c>
      <c r="I13" s="256">
        <f>IF(AND('Tariffs 2020'!O7&gt;0,'Tariffs 2020'!P7&gt;0),IF($C$5&lt;('Tariffs 2020'!L7+'Tariffs 2020'!M7+'Tariffs 2020'!N7+'Tariffs 2020'!O7),0,IF(($C$5-'Tariffs 2020'!L7+'Tariffs 2020'!M7+'Tariffs 2020'!N7+'Tariffs 2020'!O7)&lt;=('Tariffs 2020'!L7+'Tariffs 2020'!M7+'Tariffs 2020'!N7+'Tariffs 2020'!O7+'Tariffs 2020'!P7),(($C$5-('Tariffs 2020'!L7+'Tariffs 2020'!M7+'Tariffs 2020'!N7+'Tariffs 2020'!O7))*'Tariffs 2020'!AA7/100),('Tariffs 2020'!P7*'Tariffs 2020'!AA7/100))),0)</f>
        <v>0</v>
      </c>
      <c r="J13" s="256">
        <f>IF(AND('Tariffs 2020'!P7&gt;0,'Tariffs 2020'!O7&gt;0),IF(($C$5&lt;SUM('Tariffs 2020'!L7:P7)),(0),($C$5-SUM('Tariffs 2020'!L7:P7))*'Tariffs 2020'!AB7/100),IF(AND('Tariffs 2020'!O7&gt;0,'Tariffs 2020'!P7=""),IF(($C$5&lt; SUM('Tariffs 2020'!L7:O7)),(0),($C$5-SUM('Tariffs 2020'!L7:O7))*'Tariffs 2020'!AA7/100),IF(AND('Tariffs 2020'!N7&gt;0,'Tariffs 2020'!O7=""),IF(($C$5&lt; SUM('Tariffs 2020'!L7:N7)),(0),($C$5-SUM('Tariffs 2020'!L7:N7))*'Tariffs 2020'!Z7/100),IF(AND('Tariffs 2020'!M7&gt;0,'Tariffs 2020'!N7=""),IF(($C$5&lt;'Tariffs 2020'!M7+'Tariffs 2020'!L7),(0),(($C$5-('Tariffs 2020'!M7+'Tariffs 2020'!L7))*'Tariffs 2020'!Y7/100)),IF(AND('Tariffs 2020'!L7&gt;0,'Tariffs 2020'!M7=""&gt;0),IF(($C$5&lt;'Tariffs 2020'!L7),(0),($C$5-'Tariffs 2020'!L7)*'Tariffs 2020'!X7/100),0)))))</f>
        <v>0</v>
      </c>
      <c r="K13" s="256">
        <f t="shared" si="0"/>
        <v>131.4790909090909</v>
      </c>
      <c r="L13" s="256">
        <f t="shared" si="6"/>
        <v>661.92545454545439</v>
      </c>
      <c r="M13" s="308">
        <f t="shared" si="7"/>
        <v>788.87454545454534</v>
      </c>
      <c r="N13" s="257">
        <f t="shared" si="8"/>
        <v>867.76199999999994</v>
      </c>
      <c r="O13" s="253">
        <f>'Tariffs 2020'!AT7</f>
        <v>0</v>
      </c>
      <c r="P13" s="253">
        <f>'Tariffs 2020'!AU7</f>
        <v>0</v>
      </c>
      <c r="Q13" s="253">
        <f>'Tariffs 2020'!AV7</f>
        <v>0</v>
      </c>
      <c r="R13" s="253">
        <f>'Tariffs 2020'!AW7</f>
        <v>0</v>
      </c>
      <c r="S13" s="258" t="str">
        <f t="shared" si="9"/>
        <v>No discount</v>
      </c>
      <c r="T13" s="258" t="str">
        <f t="shared" si="2"/>
        <v>Exclusive</v>
      </c>
      <c r="U13" s="313">
        <f t="shared" si="3"/>
        <v>788.87454545454534</v>
      </c>
      <c r="V13" s="313">
        <f t="shared" si="4"/>
        <v>788.87454545454534</v>
      </c>
      <c r="W13" s="321">
        <f t="shared" si="5"/>
        <v>867.76199999999994</v>
      </c>
      <c r="X13" s="321">
        <f t="shared" si="5"/>
        <v>867.76199999999994</v>
      </c>
      <c r="Y13" s="259">
        <f>'Tariffs 2020'!BF7</f>
        <v>0</v>
      </c>
      <c r="Z13" s="259" t="str">
        <f>'Tariffs 2020'!BG7</f>
        <v>n</v>
      </c>
      <c r="AA13" s="260" t="s">
        <v>400</v>
      </c>
    </row>
    <row r="14" spans="1:27" ht="25" customHeight="1" x14ac:dyDescent="0.15">
      <c r="A14" s="255" t="str">
        <f>'Tariffs 2020'!F8</f>
        <v>Click Energy</v>
      </c>
      <c r="B14" s="253" t="str">
        <f>'Tariffs 2020'!D8</f>
        <v>Jemena Coastal Network</v>
      </c>
      <c r="C14" s="253" t="str">
        <f>'Tariffs 2020'!G8</f>
        <v>Flora</v>
      </c>
      <c r="D14" s="256">
        <f>60*'Tariffs 2020'!H8/100</f>
        <v>19.609090909090909</v>
      </c>
      <c r="E14" s="256">
        <f>IF('Tariffs 2020'!K8="",$C$5*'Tariffs 2020'!W8/100,IF($C$5&gt;='Tariffs 2020'!L8,('Tariffs 2020'!L8*'Tariffs 2020'!W8/100),($C$5*'Tariffs 2020'!W8/100)))</f>
        <v>42.036000000000001</v>
      </c>
      <c r="F14" s="256">
        <f>IF(AND('Tariffs 2020'!L8&gt;0,'Tariffs 2020'!M8&gt;0),IF($C$5&lt;'Tariffs 2020'!L8,0,IF(($C$5-'Tariffs 2020'!L8)&lt;=('Tariffs 2020'!M8+'Tariffs 2020'!L8),(($C$5-'Tariffs 2020'!L8)*'Tariffs 2020'!X8/100),(('Tariffs 2020'!M8)*'Tariffs 2020'!X8/100))),0)</f>
        <v>26.905999999999995</v>
      </c>
      <c r="G14" s="256">
        <f>IF(AND('Tariffs 2020'!M8&gt;0,'Tariffs 2020'!N8&gt;0),IF($C$5&lt;('Tariffs 2020'!L8+'Tariffs 2020'!M8),0,IF(($C$5-'Tariffs 2020'!L8+'Tariffs 2020'!M8)&lt;=('Tariffs 2020'!L8+'Tariffs 2020'!M8+'Tariffs 2020'!N8),(($C$5-('Tariffs 2020'!L8+'Tariffs 2020'!M8))*'Tariffs 2020'!Y8/100),('Tariffs 2020'!N8*'Tariffs 2020'!Y8/100))),0)</f>
        <v>33.19018181818182</v>
      </c>
      <c r="H14" s="256">
        <f>IF(AND('Tariffs 2020'!N8&gt;0,'Tariffs 2020'!O8&gt;0),IF($C$5&lt;('Tariffs 2020'!L8+'Tariffs 2020'!M8+'Tariffs 2020'!N8),0,IF(($C$5-'Tariffs 2020'!L8+'Tariffs 2020'!M8+'Tariffs 2020'!N8)&lt;=('Tariffs 2020'!L8+'Tariffs 2020'!M8+'Tariffs 2020'!N8+'Tariffs 2020'!O8),(($C$5-('Tariffs 2020'!L8+'Tariffs 2020'!M8+'Tariffs 2020'!N8))*'Tariffs 2020'!Z8/100),('Tariffs 2020'!O8*'Tariffs 2020'!Z8/100))),0)</f>
        <v>0</v>
      </c>
      <c r="I14" s="256">
        <f>IF(AND('Tariffs 2020'!O8&gt;0,'Tariffs 2020'!P8&gt;0),IF($C$5&lt;('Tariffs 2020'!L8+'Tariffs 2020'!M8+'Tariffs 2020'!N8+'Tariffs 2020'!O8),0,IF(($C$5-'Tariffs 2020'!L8+'Tariffs 2020'!M8+'Tariffs 2020'!N8+'Tariffs 2020'!O8)&lt;=('Tariffs 2020'!L8+'Tariffs 2020'!M8+'Tariffs 2020'!N8+'Tariffs 2020'!O8+'Tariffs 2020'!P8),(($C$5-('Tariffs 2020'!L8+'Tariffs 2020'!M8+'Tariffs 2020'!N8+'Tariffs 2020'!O8))*'Tariffs 2020'!AA8/100),('Tariffs 2020'!P8*'Tariffs 2020'!AA8/100))),0)</f>
        <v>0</v>
      </c>
      <c r="J14" s="256">
        <f>IF(AND('Tariffs 2020'!P8&gt;0,'Tariffs 2020'!O8&gt;0),IF(($C$5&lt;SUM('Tariffs 2020'!L8:P8)),(0),($C$5-SUM('Tariffs 2020'!L8:P8))*'Tariffs 2020'!AB8/100),IF(AND('Tariffs 2020'!O8&gt;0,'Tariffs 2020'!P8=""),IF(($C$5&lt; SUM('Tariffs 2020'!L8:O8)),(0),($C$5-SUM('Tariffs 2020'!L8:O8))*'Tariffs 2020'!AA8/100),IF(AND('Tariffs 2020'!N8&gt;0,'Tariffs 2020'!O8=""),IF(($C$5&lt; SUM('Tariffs 2020'!L8:N8)),(0),($C$5-SUM('Tariffs 2020'!L8:N8))*'Tariffs 2020'!Z8/100),IF(AND('Tariffs 2020'!M8&gt;0,'Tariffs 2020'!N8=""),IF(($C$5&lt;'Tariffs 2020'!M8+'Tariffs 2020'!L8),(0),(($C$5-('Tariffs 2020'!M8+'Tariffs 2020'!L8))*'Tariffs 2020'!Y8/100)),IF(AND('Tariffs 2020'!L8&gt;0,'Tariffs 2020'!M8=""&gt;0),IF(($C$5&lt;'Tariffs 2020'!L8),(0),($C$5-'Tariffs 2020'!L8)*'Tariffs 2020'!X8/100),0)))))</f>
        <v>0</v>
      </c>
      <c r="K14" s="256">
        <f t="shared" si="0"/>
        <v>121.74127272727273</v>
      </c>
      <c r="L14" s="256">
        <f t="shared" si="6"/>
        <v>612.79309090909089</v>
      </c>
      <c r="M14" s="308">
        <f t="shared" si="7"/>
        <v>730.44763636363632</v>
      </c>
      <c r="N14" s="257">
        <f t="shared" si="8"/>
        <v>803.49239999999998</v>
      </c>
      <c r="O14" s="253">
        <f>'Tariffs 2020'!AT8</f>
        <v>0</v>
      </c>
      <c r="P14" s="253">
        <f>'Tariffs 2020'!AU8</f>
        <v>0</v>
      </c>
      <c r="Q14" s="253">
        <f>'Tariffs 2020'!AV8</f>
        <v>0</v>
      </c>
      <c r="R14" s="253">
        <f>'Tariffs 2020'!AW8</f>
        <v>0</v>
      </c>
      <c r="S14" s="258" t="str">
        <f t="shared" si="9"/>
        <v>No discount</v>
      </c>
      <c r="T14" s="258" t="str">
        <f t="shared" si="2"/>
        <v>Exclusive</v>
      </c>
      <c r="U14" s="313">
        <f t="shared" si="3"/>
        <v>730.44763636363632</v>
      </c>
      <c r="V14" s="313">
        <f t="shared" si="4"/>
        <v>730.44763636363632</v>
      </c>
      <c r="W14" s="321">
        <f t="shared" si="5"/>
        <v>803.49239999999998</v>
      </c>
      <c r="X14" s="321">
        <f t="shared" si="5"/>
        <v>803.49239999999998</v>
      </c>
      <c r="Y14" s="259">
        <f>'Tariffs 2020'!BF8</f>
        <v>0</v>
      </c>
      <c r="Z14" s="259" t="str">
        <f>'Tariffs 2020'!BG8</f>
        <v>n</v>
      </c>
      <c r="AA14" s="260" t="s">
        <v>400</v>
      </c>
    </row>
    <row r="15" spans="1:27" ht="25" customHeight="1" x14ac:dyDescent="0.15">
      <c r="A15" s="255" t="str">
        <f>'Tariffs 2020'!F9</f>
        <v>Simply Energy</v>
      </c>
      <c r="B15" s="253" t="str">
        <f>'Tariffs 2020'!D9</f>
        <v>Jemena Coastal Network</v>
      </c>
      <c r="C15" s="253" t="str">
        <f>'Tariffs 2020'!G9</f>
        <v>Saver</v>
      </c>
      <c r="D15" s="256">
        <f>60*'Tariffs 2020'!H9/100</f>
        <v>31.799999999999997</v>
      </c>
      <c r="E15" s="256">
        <f>IF('Tariffs 2020'!K9="",$C$5*'Tariffs 2020'!W9/100,IF($C$5&gt;='Tariffs 2020'!L9,('Tariffs 2020'!L9*'Tariffs 2020'!W9/100),($C$5*'Tariffs 2020'!W9/100)))</f>
        <v>42.272727272727273</v>
      </c>
      <c r="F15" s="256">
        <f>IF(AND('Tariffs 2020'!L9&gt;0,'Tariffs 2020'!M9&gt;0),IF($C$5&lt;'Tariffs 2020'!L9,0,IF(($C$5-'Tariffs 2020'!L9)&lt;=('Tariffs 2020'!M9+'Tariffs 2020'!L9),(($C$5-'Tariffs 2020'!L9)*'Tariffs 2020'!X9/100),(('Tariffs 2020'!M9)*'Tariffs 2020'!X9/100))),0)</f>
        <v>27.727272727272727</v>
      </c>
      <c r="G15" s="256">
        <f>IF(AND('Tariffs 2020'!M9&gt;0,'Tariffs 2020'!N9&gt;0),IF($C$5&lt;('Tariffs 2020'!L9+'Tariffs 2020'!M9),0,IF(($C$5-'Tariffs 2020'!L9+'Tariffs 2020'!M9)&lt;=('Tariffs 2020'!L9+'Tariffs 2020'!M9+'Tariffs 2020'!N9),(($C$5-('Tariffs 2020'!L9+'Tariffs 2020'!M9))*'Tariffs 2020'!Y9/100),('Tariffs 2020'!N9*'Tariffs 2020'!Y9/100))),0)</f>
        <v>32.340000000000003</v>
      </c>
      <c r="H15" s="256">
        <f>IF(AND('Tariffs 2020'!N9&gt;0,'Tariffs 2020'!O9&gt;0),IF($C$5&lt;('Tariffs 2020'!L9+'Tariffs 2020'!M9+'Tariffs 2020'!N9),0,IF(($C$5-'Tariffs 2020'!L9+'Tariffs 2020'!M9+'Tariffs 2020'!N9)&lt;=('Tariffs 2020'!L9+'Tariffs 2020'!M9+'Tariffs 2020'!N9+'Tariffs 2020'!O9),(($C$5-('Tariffs 2020'!L9+'Tariffs 2020'!M9+'Tariffs 2020'!N9))*'Tariffs 2020'!Z9/100),('Tariffs 2020'!O9*'Tariffs 2020'!Z9/100))),0)</f>
        <v>0</v>
      </c>
      <c r="I15" s="256">
        <f>IF(AND('Tariffs 2020'!O9&gt;0,'Tariffs 2020'!P9&gt;0),IF($C$5&lt;('Tariffs 2020'!L9+'Tariffs 2020'!M9+'Tariffs 2020'!N9+'Tariffs 2020'!O9),0,IF(($C$5-'Tariffs 2020'!L9+'Tariffs 2020'!M9+'Tariffs 2020'!N9+'Tariffs 2020'!O9)&lt;=('Tariffs 2020'!L9+'Tariffs 2020'!M9+'Tariffs 2020'!N9+'Tariffs 2020'!O9+'Tariffs 2020'!P9),(($C$5-('Tariffs 2020'!L9+'Tariffs 2020'!M9+'Tariffs 2020'!N9+'Tariffs 2020'!O9))*'Tariffs 2020'!AA9/100),('Tariffs 2020'!P9*'Tariffs 2020'!AA9/100))),0)</f>
        <v>0</v>
      </c>
      <c r="J15" s="256">
        <f>IF(AND('Tariffs 2020'!P9&gt;0,'Tariffs 2020'!O9&gt;0),IF(($C$5&lt;SUM('Tariffs 2020'!L9:P9)),(0),($C$5-SUM('Tariffs 2020'!L9:P9))*'Tariffs 2020'!AB9/100),IF(AND('Tariffs 2020'!O9&gt;0,'Tariffs 2020'!P9=""),IF(($C$5&lt; SUM('Tariffs 2020'!L9:O9)),(0),($C$5-SUM('Tariffs 2020'!L9:O9))*'Tariffs 2020'!AA9/100),IF(AND('Tariffs 2020'!N9&gt;0,'Tariffs 2020'!O9=""),IF(($C$5&lt; SUM('Tariffs 2020'!L9:N9)),(0),($C$5-SUM('Tariffs 2020'!L9:N9))*'Tariffs 2020'!Z9/100),IF(AND('Tariffs 2020'!M9&gt;0,'Tariffs 2020'!N9=""),IF(($C$5&lt;'Tariffs 2020'!M9+'Tariffs 2020'!L9),(0),(($C$5-('Tariffs 2020'!M9+'Tariffs 2020'!L9))*'Tariffs 2020'!Y9/100)),IF(AND('Tariffs 2020'!L9&gt;0,'Tariffs 2020'!M9=""&gt;0),IF(($C$5&lt;'Tariffs 2020'!L9),(0),($C$5-'Tariffs 2020'!L9)*'Tariffs 2020'!X9/100),0)))))</f>
        <v>0</v>
      </c>
      <c r="K15" s="256">
        <f t="shared" si="0"/>
        <v>134.13999999999999</v>
      </c>
      <c r="L15" s="256">
        <f t="shared" si="6"/>
        <v>614.04</v>
      </c>
      <c r="M15" s="308">
        <f t="shared" si="7"/>
        <v>804.83999999999992</v>
      </c>
      <c r="N15" s="257">
        <f t="shared" si="8"/>
        <v>885.32399999999996</v>
      </c>
      <c r="O15" s="253">
        <f>'Tariffs 2020'!AT9</f>
        <v>20</v>
      </c>
      <c r="P15" s="253">
        <f>'Tariffs 2020'!AU9</f>
        <v>0</v>
      </c>
      <c r="Q15" s="253">
        <f>'Tariffs 2020'!AV9</f>
        <v>0</v>
      </c>
      <c r="R15" s="253">
        <f>'Tariffs 2020'!AW9</f>
        <v>0</v>
      </c>
      <c r="S15" s="258" t="str">
        <f t="shared" si="9"/>
        <v>Guaranteed off bill</v>
      </c>
      <c r="T15" s="258" t="str">
        <f t="shared" si="2"/>
        <v>Exclusive</v>
      </c>
      <c r="U15" s="313">
        <f t="shared" si="3"/>
        <v>643.87199999999996</v>
      </c>
      <c r="V15" s="313">
        <f t="shared" si="4"/>
        <v>643.87199999999996</v>
      </c>
      <c r="W15" s="321">
        <f t="shared" si="5"/>
        <v>708.25919999999996</v>
      </c>
      <c r="X15" s="321">
        <f t="shared" si="5"/>
        <v>708.25919999999996</v>
      </c>
      <c r="Y15" s="259">
        <f>'Tariffs 2020'!BF9</f>
        <v>0</v>
      </c>
      <c r="Z15" s="259" t="str">
        <f>'Tariffs 2020'!BG9</f>
        <v>n</v>
      </c>
      <c r="AA15" s="260" t="s">
        <v>400</v>
      </c>
    </row>
    <row r="16" spans="1:27" ht="25" customHeight="1" thickBot="1" x14ac:dyDescent="0.2">
      <c r="A16" s="255" t="str">
        <f>'Tariffs 2020'!F10</f>
        <v>GloBird Energy</v>
      </c>
      <c r="B16" s="253" t="str">
        <f>'Tariffs 2020'!D10</f>
        <v>Jemena Coastal Network</v>
      </c>
      <c r="C16" s="253" t="str">
        <f>'Tariffs 2020'!G10</f>
        <v>GloSave</v>
      </c>
      <c r="D16" s="256">
        <f>60*'Tariffs 2020'!H10/100</f>
        <v>26.999999999999996</v>
      </c>
      <c r="E16" s="256">
        <f>IF('Tariffs 2020'!K10="",$C$5*'Tariffs 2020'!W10/100,IF($C$5&gt;='Tariffs 2020'!L10,('Tariffs 2020'!L10*'Tariffs 2020'!W10/100),($C$5*'Tariffs 2020'!W10/100)))</f>
        <v>43.47</v>
      </c>
      <c r="F16" s="256">
        <f>IF(AND('Tariffs 2020'!L10&gt;0,'Tariffs 2020'!M10&gt;0),IF($C$5&lt;'Tariffs 2020'!L10,0,IF(($C$5-'Tariffs 2020'!L10)&lt;=('Tariffs 2020'!M10+'Tariffs 2020'!L10),(($C$5-'Tariffs 2020'!L10)*'Tariffs 2020'!X10/100),(('Tariffs 2020'!M10)*'Tariffs 2020'!X10/100))),0)</f>
        <v>0</v>
      </c>
      <c r="G16" s="256">
        <f>IF(AND('Tariffs 2020'!M10&gt;0,'Tariffs 2020'!N10&gt;0),IF($C$5&lt;('Tariffs 2020'!L10+'Tariffs 2020'!M10),0,IF(($C$5-'Tariffs 2020'!L10+'Tariffs 2020'!M10)&lt;=('Tariffs 2020'!L10+'Tariffs 2020'!M10+'Tariffs 2020'!N10),(($C$5-('Tariffs 2020'!L10+'Tariffs 2020'!M10))*'Tariffs 2020'!Y10/100),('Tariffs 2020'!N10*'Tariffs 2020'!Y10/100))),0)</f>
        <v>0</v>
      </c>
      <c r="H16" s="256">
        <f>IF(AND('Tariffs 2020'!N10&gt;0,'Tariffs 2020'!O10&gt;0),IF($C$5&lt;('Tariffs 2020'!L10+'Tariffs 2020'!M10+'Tariffs 2020'!N10),0,IF(($C$5-'Tariffs 2020'!L10+'Tariffs 2020'!M10+'Tariffs 2020'!N10)&lt;=('Tariffs 2020'!L10+'Tariffs 2020'!M10+'Tariffs 2020'!N10+'Tariffs 2020'!O10),(($C$5-('Tariffs 2020'!L10+'Tariffs 2020'!M10+'Tariffs 2020'!N10))*'Tariffs 2020'!Z10/100),('Tariffs 2020'!O10*'Tariffs 2020'!Z10/100))),0)</f>
        <v>0</v>
      </c>
      <c r="I16" s="256">
        <f>IF(AND('Tariffs 2020'!O10&gt;0,'Tariffs 2020'!P10&gt;0),IF($C$5&lt;('Tariffs 2020'!L10+'Tariffs 2020'!M10+'Tariffs 2020'!N10+'Tariffs 2020'!O10),0,IF(($C$5-'Tariffs 2020'!L10+'Tariffs 2020'!M10+'Tariffs 2020'!N10+'Tariffs 2020'!O10)&lt;=('Tariffs 2020'!L10+'Tariffs 2020'!M10+'Tariffs 2020'!N10+'Tariffs 2020'!O10+'Tariffs 2020'!P10),(($C$5-('Tariffs 2020'!L10+'Tariffs 2020'!M10+'Tariffs 2020'!N10+'Tariffs 2020'!O10))*'Tariffs 2020'!AA10/100),('Tariffs 2020'!P10*'Tariffs 2020'!AA10/100))),0)</f>
        <v>0</v>
      </c>
      <c r="J16" s="256">
        <f>IF(AND('Tariffs 2020'!P10&gt;0,'Tariffs 2020'!O10&gt;0),IF(($C$5&lt;SUM('Tariffs 2020'!L10:P10)),(0),($C$5-SUM('Tariffs 2020'!L10:P10))*'Tariffs 2020'!AB10/100),IF(AND('Tariffs 2020'!O10&gt;0,'Tariffs 2020'!P10=""),IF(($C$5&lt; SUM('Tariffs 2020'!L10:O10)),(0),($C$5-SUM('Tariffs 2020'!L10:O10))*'Tariffs 2020'!AA10/100),IF(AND('Tariffs 2020'!N10&gt;0,'Tariffs 2020'!O10=""),IF(($C$5&lt; SUM('Tariffs 2020'!L10:N10)),(0),($C$5-SUM('Tariffs 2020'!L10:N10))*'Tariffs 2020'!Z10/100),IF(AND('Tariffs 2020'!M10&gt;0,'Tariffs 2020'!N10=""),IF(($C$5&lt;'Tariffs 2020'!M10+'Tariffs 2020'!L10),(0),(($C$5-('Tariffs 2020'!M10+'Tariffs 2020'!L10))*'Tariffs 2020'!Y10/100)),IF(AND('Tariffs 2020'!L10&gt;0,'Tariffs 2020'!M10=""&gt;0),IF(($C$5&lt;'Tariffs 2020'!L10),(0),($C$5-'Tariffs 2020'!L10)*'Tariffs 2020'!X10/100),0)))))</f>
        <v>63.433999999999997</v>
      </c>
      <c r="K16" s="256">
        <f t="shared" si="0"/>
        <v>133.904</v>
      </c>
      <c r="L16" s="256">
        <f t="shared" si="6"/>
        <v>641.42399999999998</v>
      </c>
      <c r="M16" s="308">
        <f t="shared" si="7"/>
        <v>803.42399999999998</v>
      </c>
      <c r="N16" s="257">
        <f t="shared" si="8"/>
        <v>883.76640000000009</v>
      </c>
      <c r="O16" s="253">
        <f>'Tariffs 2020'!AT10</f>
        <v>0</v>
      </c>
      <c r="P16" s="253">
        <f>'Tariffs 2020'!AU10</f>
        <v>0</v>
      </c>
      <c r="Q16" s="253">
        <f>'Tariffs 2020'!AV10</f>
        <v>5</v>
      </c>
      <c r="R16" s="253">
        <f>'Tariffs 2020'!AW10</f>
        <v>0</v>
      </c>
      <c r="S16" s="258" t="str">
        <f t="shared" si="9"/>
        <v>Pay-on-time off bill</v>
      </c>
      <c r="T16" s="258" t="str">
        <f t="shared" si="2"/>
        <v>Exclusive</v>
      </c>
      <c r="U16" s="313">
        <f t="shared" si="3"/>
        <v>803.42399999999998</v>
      </c>
      <c r="V16" s="313">
        <f t="shared" si="4"/>
        <v>763.25279999999998</v>
      </c>
      <c r="W16" s="321">
        <f t="shared" si="5"/>
        <v>883.76640000000009</v>
      </c>
      <c r="X16" s="321">
        <f t="shared" si="5"/>
        <v>839.57808</v>
      </c>
      <c r="Y16" s="259">
        <f>'Tariffs 2020'!BF10</f>
        <v>0</v>
      </c>
      <c r="Z16" s="259" t="str">
        <f>'Tariffs 2020'!BG10</f>
        <v>n</v>
      </c>
      <c r="AA16" s="260" t="s">
        <v>400</v>
      </c>
    </row>
    <row r="17" spans="1:27" ht="25" customHeight="1" thickTop="1" x14ac:dyDescent="0.15">
      <c r="A17" s="284" t="str">
        <f>'Tariffs 2020'!F11</f>
        <v>EnergyAustralia</v>
      </c>
      <c r="B17" s="285" t="str">
        <f>'Tariffs 2020'!D11</f>
        <v>Jemena Capital Region</v>
      </c>
      <c r="C17" s="285" t="str">
        <f>'Tariffs 2020'!G11</f>
        <v>Total Plan</v>
      </c>
      <c r="D17" s="286">
        <f>60*'Tariffs 2020'!H11/100</f>
        <v>36.179999999999993</v>
      </c>
      <c r="E17" s="286">
        <f>IF('Tariffs 2020'!K11="",$C$5*'Tariffs 2020'!W11/100,IF($C$5&gt;='Tariffs 2020'!L11,('Tariffs 2020'!L11*'Tariffs 2020'!W11/100),($C$5*'Tariffs 2020'!W11/100)))</f>
        <v>51.403418181818182</v>
      </c>
      <c r="F17" s="286">
        <f>IF(AND('Tariffs 2020'!L11&gt;0,'Tariffs 2020'!M11&gt;0),IF($C$5&lt;'Tariffs 2020'!L11,0,IF(($C$5-'Tariffs 2020'!L11)&lt;=('Tariffs 2020'!M11+'Tariffs 2020'!L11),(($C$5-'Tariffs 2020'!L11)*'Tariffs 2020'!X11/100),(('Tariffs 2020'!M11)*'Tariffs 2020'!X11/100))),0)</f>
        <v>33.800378181818175</v>
      </c>
      <c r="G17" s="286">
        <f>IF(AND('Tariffs 2020'!M11&gt;0,'Tariffs 2020'!N11&gt;0),IF($C$5&lt;('Tariffs 2020'!L11+'Tariffs 2020'!M11),0,IF(($C$5-'Tariffs 2020'!L11+'Tariffs 2020'!M11)&lt;=('Tariffs 2020'!L11+'Tariffs 2020'!M11+'Tariffs 2020'!N11),(($C$5-('Tariffs 2020'!L11+'Tariffs 2020'!M11))*'Tariffs 2020'!Y11/100),('Tariffs 2020'!N11*'Tariffs 2020'!Y11/100))),0)</f>
        <v>40.587621818181816</v>
      </c>
      <c r="H17" s="286">
        <f>IF(AND('Tariffs 2020'!N11&gt;0,'Tariffs 2020'!O11&gt;0),IF($C$5&lt;('Tariffs 2020'!L11+'Tariffs 2020'!M11+'Tariffs 2020'!N11),0,IF(($C$5-'Tariffs 2020'!L11+'Tariffs 2020'!M11+'Tariffs 2020'!N11)&lt;=('Tariffs 2020'!L11+'Tariffs 2020'!M11+'Tariffs 2020'!N11+'Tariffs 2020'!O11),(($C$5-('Tariffs 2020'!L11+'Tariffs 2020'!M11+'Tariffs 2020'!N11))*'Tariffs 2020'!Z11/100),('Tariffs 2020'!O11*'Tariffs 2020'!Z11/100))),0)</f>
        <v>0</v>
      </c>
      <c r="I17" s="286">
        <f>IF(AND('Tariffs 2020'!O11&gt;0,'Tariffs 2020'!P11&gt;0),IF($C$5&lt;('Tariffs 2020'!L11+'Tariffs 2020'!M11+'Tariffs 2020'!N11+'Tariffs 2020'!O11),0,IF(($C$5-'Tariffs 2020'!L11+'Tariffs 2020'!M11+'Tariffs 2020'!N11+'Tariffs 2020'!O11)&lt;=('Tariffs 2020'!L11+'Tariffs 2020'!M11+'Tariffs 2020'!N11+'Tariffs 2020'!O11+'Tariffs 2020'!P11),(($C$5-('Tariffs 2020'!L11+'Tariffs 2020'!M11+'Tariffs 2020'!N11+'Tariffs 2020'!O11))*'Tariffs 2020'!AA11/100),('Tariffs 2020'!P11*'Tariffs 2020'!AA11/100))),0)</f>
        <v>0</v>
      </c>
      <c r="J17" s="286">
        <f>IF(AND('Tariffs 2020'!P11&gt;0,'Tariffs 2020'!O11&gt;0),IF(($C$5&lt;SUM('Tariffs 2020'!L11:P11)),(0),($C$5-SUM('Tariffs 2020'!L11:P11))*'Tariffs 2020'!AB11/100),IF(AND('Tariffs 2020'!O11&gt;0,'Tariffs 2020'!P11=""),IF(($C$5&lt; SUM('Tariffs 2020'!L11:O11)),(0),($C$5-SUM('Tariffs 2020'!L11:O11))*'Tariffs 2020'!AA11/100),IF(AND('Tariffs 2020'!N11&gt;0,'Tariffs 2020'!O11=""),IF(($C$5&lt; SUM('Tariffs 2020'!L11:N11)),(0),($C$5-SUM('Tariffs 2020'!L11:N11))*'Tariffs 2020'!Z11/100),IF(AND('Tariffs 2020'!M11&gt;0,'Tariffs 2020'!N11=""),IF(($C$5&lt;'Tariffs 2020'!M11+'Tariffs 2020'!L11),(0),(($C$5-('Tariffs 2020'!M11+'Tariffs 2020'!L11))*'Tariffs 2020'!Y11/100)),IF(AND('Tariffs 2020'!L11&gt;0,'Tariffs 2020'!M11=""&gt;0),IF(($C$5&lt;'Tariffs 2020'!L11),(0),($C$5-'Tariffs 2020'!L11)*'Tariffs 2020'!X11/100),0)))))</f>
        <v>0</v>
      </c>
      <c r="K17" s="286">
        <f t="shared" si="0"/>
        <v>161.97141818181817</v>
      </c>
      <c r="L17" s="286">
        <f t="shared" si="6"/>
        <v>754.74850909090901</v>
      </c>
      <c r="M17" s="309">
        <f t="shared" si="7"/>
        <v>971.82850909090894</v>
      </c>
      <c r="N17" s="287">
        <f t="shared" si="8"/>
        <v>1069.01136</v>
      </c>
      <c r="O17" s="285">
        <f>'Tariffs 2020'!AT11</f>
        <v>16</v>
      </c>
      <c r="P17" s="285">
        <f>'Tariffs 2020'!AU11</f>
        <v>0</v>
      </c>
      <c r="Q17" s="285">
        <f>'Tariffs 2020'!AV11</f>
        <v>0</v>
      </c>
      <c r="R17" s="285">
        <f>'Tariffs 2020'!AW11</f>
        <v>0</v>
      </c>
      <c r="S17" s="288" t="str">
        <f t="shared" ref="S17:S18" si="10">IF(SUM(O17:R17)=0,"No discount",IF(O17&gt;0,"Guaranteed off bill",IF(P17&gt;0,"Guaranteed off usage",IF(Q17&gt;0,"Pay-on-time off bill","Pay-on-time off usage"))))</f>
        <v>Guaranteed off bill</v>
      </c>
      <c r="T17" s="288" t="str">
        <f t="shared" ref="T17:T36" si="11">IF(OR(A17="Origin Energy",A17="Red Energy",A17="Powershop"),"Inclusive","Exclusive")</f>
        <v>Exclusive</v>
      </c>
      <c r="U17" s="314">
        <f t="shared" ref="U17:U36" si="12">IF(AND(S17="Guaranteed off bill",T17="Inclusive"),((M17*1.1)-((M17*1.1)*O17/100))/1.1,IF(AND(S17="Guaranteed off usage",T17="Inclusive"),((M17*1.1)-((L17*1.1)*P17/100))/1.1,IF(AND(S17="Guaranteed off bill",T17="Exclusive"),M17-(M17*O17/100),IF(AND(S17="Guaranteed off usage",T17="Exclusive"),M17-(L17*P17/100),IF(T17="Inclusive",((M17*1.1))/1.1,M17)))))</f>
        <v>816.33594763636347</v>
      </c>
      <c r="V17" s="314">
        <f t="shared" ref="V17:V36" si="13">IF(AND(S17="Pay-on-time off bill",T17="Inclusive"),((U17*1.1)-((U17*1.1)*Q17/100))/1.1,IF(AND(S17="Pay-on-time off usage",T17="Inclusive"),((U17*1.1)-((L17*1.1)*R17/100))/1.1,IF(AND(S17="Pay-on-time off bill",T17="Exclusive"),U17-(U17*Q17/100),IF(AND(S17="Pay-on-time off usage",T17="Exclusive"),U17-(L17*R17/100),IF(T17="Inclusive",((U17*1.1))/1.1,U17)))))</f>
        <v>816.33594763636347</v>
      </c>
      <c r="W17" s="322">
        <f t="shared" ref="W17:X21" si="14">U17*1.1</f>
        <v>897.96954239999991</v>
      </c>
      <c r="X17" s="322">
        <f t="shared" si="14"/>
        <v>897.96954239999991</v>
      </c>
      <c r="Y17" s="289">
        <f>'Tariffs 2020'!BF11</f>
        <v>0</v>
      </c>
      <c r="Z17" s="289" t="str">
        <f>'Tariffs 2020'!BG11</f>
        <v>n</v>
      </c>
      <c r="AA17" s="290" t="s">
        <v>288</v>
      </c>
    </row>
    <row r="18" spans="1:27" ht="25" customHeight="1" thickBot="1" x14ac:dyDescent="0.2">
      <c r="A18" s="255" t="str">
        <f>'Tariffs 2020'!F12</f>
        <v>ActewAGL</v>
      </c>
      <c r="B18" s="253" t="str">
        <f>'Tariffs 2020'!D12</f>
        <v>Jemena Capital Region</v>
      </c>
      <c r="C18" s="253" t="str">
        <f>'Tariffs 2020'!G12</f>
        <v>Reward</v>
      </c>
      <c r="D18" s="256">
        <f>60*'Tariffs 2020'!H12/100</f>
        <v>35.252727272727263</v>
      </c>
      <c r="E18" s="256">
        <f>IF('Tariffs 2020'!K12="",$C$5*'Tariffs 2020'!W12/100,IF($C$5&gt;='Tariffs 2020'!L12,('Tariffs 2020'!L12*'Tariffs 2020'!W12/100),($C$5*'Tariffs 2020'!W12/100)))</f>
        <v>48.353805818181819</v>
      </c>
      <c r="F18" s="256">
        <f>IF(AND('Tariffs 2020'!L12&gt;0,'Tariffs 2020'!M12&gt;0),IF($C$5&lt;'Tariffs 2020'!L12,0,IF(($C$5-'Tariffs 2020'!L12)&lt;=('Tariffs 2020'!M12+'Tariffs 2020'!L12),(($C$5-'Tariffs 2020'!L12)*'Tariffs 2020'!X12/100),(('Tariffs 2020'!M12)*'Tariffs 2020'!X12/100))),0)</f>
        <v>31.576049454545455</v>
      </c>
      <c r="G18" s="256">
        <f>IF(AND('Tariffs 2020'!M12&gt;0,'Tariffs 2020'!N12&gt;0),IF($C$5&lt;('Tariffs 2020'!L12+'Tariffs 2020'!M12),0,IF(($C$5-'Tariffs 2020'!L12+'Tariffs 2020'!M12)&lt;=('Tariffs 2020'!L12+'Tariffs 2020'!M12+'Tariffs 2020'!N12),(($C$5-('Tariffs 2020'!L12+'Tariffs 2020'!M12))*'Tariffs 2020'!Y12/100),('Tariffs 2020'!N12*'Tariffs 2020'!Y12/100))),0)</f>
        <v>39.193011454545456</v>
      </c>
      <c r="H18" s="256">
        <f>IF(AND('Tariffs 2020'!N12&gt;0,'Tariffs 2020'!O12&gt;0),IF($C$5&lt;('Tariffs 2020'!L12+'Tariffs 2020'!M12+'Tariffs 2020'!N12),0,IF(($C$5-'Tariffs 2020'!L12+'Tariffs 2020'!M12+'Tariffs 2020'!N12)&lt;=('Tariffs 2020'!L12+'Tariffs 2020'!M12+'Tariffs 2020'!N12+'Tariffs 2020'!O12),(($C$5-('Tariffs 2020'!L12+'Tariffs 2020'!M12+'Tariffs 2020'!N12))*'Tariffs 2020'!Z12/100),('Tariffs 2020'!O12*'Tariffs 2020'!Z12/100))),0)</f>
        <v>0</v>
      </c>
      <c r="I18" s="256">
        <f>IF(AND('Tariffs 2020'!O12&gt;0,'Tariffs 2020'!P12&gt;0),IF($C$5&lt;('Tariffs 2020'!L12+'Tariffs 2020'!M12+'Tariffs 2020'!N12+'Tariffs 2020'!O12),0,IF(($C$5-'Tariffs 2020'!L12+'Tariffs 2020'!M12+'Tariffs 2020'!N12+'Tariffs 2020'!O12)&lt;=('Tariffs 2020'!L12+'Tariffs 2020'!M12+'Tariffs 2020'!N12+'Tariffs 2020'!O12+'Tariffs 2020'!P12),(($C$5-('Tariffs 2020'!L12+'Tariffs 2020'!M12+'Tariffs 2020'!N12+'Tariffs 2020'!O12))*'Tariffs 2020'!AA12/100),('Tariffs 2020'!P12*'Tariffs 2020'!AA12/100))),0)</f>
        <v>0</v>
      </c>
      <c r="J18" s="256">
        <f>IF(AND('Tariffs 2020'!P12&gt;0,'Tariffs 2020'!O12&gt;0),IF(($C$5&lt;SUM('Tariffs 2020'!L12:P12)),(0),($C$5-SUM('Tariffs 2020'!L12:P12))*'Tariffs 2020'!AB12/100),IF(AND('Tariffs 2020'!O12&gt;0,'Tariffs 2020'!P12=""),IF(($C$5&lt; SUM('Tariffs 2020'!L12:O12)),(0),($C$5-SUM('Tariffs 2020'!L12:O12))*'Tariffs 2020'!AA12/100),IF(AND('Tariffs 2020'!N12&gt;0,'Tariffs 2020'!O12=""),IF(($C$5&lt; SUM('Tariffs 2020'!L12:N12)),(0),($C$5-SUM('Tariffs 2020'!L12:N12))*'Tariffs 2020'!Z12/100),IF(AND('Tariffs 2020'!M12&gt;0,'Tariffs 2020'!N12=""),IF(($C$5&lt;'Tariffs 2020'!M12+'Tariffs 2020'!L12),(0),(($C$5-('Tariffs 2020'!M12+'Tariffs 2020'!L12))*'Tariffs 2020'!Y12/100)),IF(AND('Tariffs 2020'!L12&gt;0,'Tariffs 2020'!M12=""&gt;0),IF(($C$5&lt;'Tariffs 2020'!L12),(0),($C$5-'Tariffs 2020'!L12)*'Tariffs 2020'!X12/100),0)))))</f>
        <v>0</v>
      </c>
      <c r="K18" s="256">
        <f t="shared" si="0"/>
        <v>154.37559399999998</v>
      </c>
      <c r="L18" s="256">
        <f t="shared" si="6"/>
        <v>714.73720036363625</v>
      </c>
      <c r="M18" s="308">
        <f t="shared" si="7"/>
        <v>926.25356399999987</v>
      </c>
      <c r="N18" s="257">
        <f t="shared" si="8"/>
        <v>1018.8789204</v>
      </c>
      <c r="O18" s="253">
        <f>'Tariffs 2020'!AT12</f>
        <v>11</v>
      </c>
      <c r="P18" s="253">
        <f>'Tariffs 2020'!AU12</f>
        <v>0</v>
      </c>
      <c r="Q18" s="253">
        <f>'Tariffs 2020'!AV12</f>
        <v>0</v>
      </c>
      <c r="R18" s="253">
        <f>'Tariffs 2020'!AW12</f>
        <v>0</v>
      </c>
      <c r="S18" s="258" t="str">
        <f t="shared" si="10"/>
        <v>Guaranteed off bill</v>
      </c>
      <c r="T18" s="258" t="str">
        <f t="shared" si="11"/>
        <v>Exclusive</v>
      </c>
      <c r="U18" s="313">
        <f t="shared" si="12"/>
        <v>824.36567195999987</v>
      </c>
      <c r="V18" s="313">
        <f t="shared" si="13"/>
        <v>824.36567195999987</v>
      </c>
      <c r="W18" s="321">
        <f t="shared" si="14"/>
        <v>906.80223915599993</v>
      </c>
      <c r="X18" s="321">
        <f t="shared" si="14"/>
        <v>906.80223915599993</v>
      </c>
      <c r="Y18" s="259">
        <f>'Tariffs 2020'!BF12</f>
        <v>12</v>
      </c>
      <c r="Z18" s="259" t="str">
        <f>'Tariffs 2020'!BG12</f>
        <v>n</v>
      </c>
      <c r="AA18" s="260" t="s">
        <v>288</v>
      </c>
    </row>
    <row r="19" spans="1:27" ht="25" customHeight="1" thickTop="1" x14ac:dyDescent="0.15">
      <c r="A19" s="284" t="str">
        <f>'Tariffs 2020'!F13</f>
        <v>EnergyAustralia</v>
      </c>
      <c r="B19" s="285" t="str">
        <f>'Tariffs 2020'!D13</f>
        <v xml:space="preserve">Evoenergy Queanbeyan </v>
      </c>
      <c r="C19" s="285" t="str">
        <f>'Tariffs 2020'!G13</f>
        <v>Total Plan</v>
      </c>
      <c r="D19" s="286">
        <f>60*'Tariffs 2020'!H13/100</f>
        <v>43.919999999999987</v>
      </c>
      <c r="E19" s="286">
        <f>IF('Tariffs 2020'!K13="",$C$5*'Tariffs 2020'!W13/100,IF($C$5&gt;='Tariffs 2020'!L13,('Tariffs 2020'!L13*'Tariffs 2020'!W13/100),($C$5*'Tariffs 2020'!W13/100)))</f>
        <v>74.869439999999983</v>
      </c>
      <c r="F19" s="286">
        <f>IF(AND('Tariffs 2020'!L13&gt;0,'Tariffs 2020'!M13&gt;0),IF($C$5&lt;'Tariffs 2020'!L13,0,IF(($C$5-'Tariffs 2020'!L13)&lt;=('Tariffs 2020'!M13+'Tariffs 2020'!L13),(($C$5-'Tariffs 2020'!L13)*'Tariffs 2020'!X13/100),(('Tariffs 2020'!M13)*'Tariffs 2020'!X13/100))),0)</f>
        <v>42.400814545454551</v>
      </c>
      <c r="G19" s="286">
        <f>IF(AND('Tariffs 2020'!M13&gt;0,'Tariffs 2020'!N13&gt;0),IF($C$5&lt;('Tariffs 2020'!L13+'Tariffs 2020'!M13),0,IF(($C$5-'Tariffs 2020'!L13+'Tariffs 2020'!M13)&lt;=('Tariffs 2020'!L13+'Tariffs 2020'!M13+'Tariffs 2020'!N13),(($C$5-('Tariffs 2020'!L13+'Tariffs 2020'!M13))*'Tariffs 2020'!Y13/100),('Tariffs 2020'!N13*'Tariffs 2020'!Y13/100))),0)</f>
        <v>0</v>
      </c>
      <c r="H19" s="286">
        <f>IF(AND('Tariffs 2020'!N13&gt;0,'Tariffs 2020'!O13&gt;0),IF($C$5&lt;('Tariffs 2020'!L13+'Tariffs 2020'!M13+'Tariffs 2020'!N13),0,IF(($C$5-'Tariffs 2020'!L13+'Tariffs 2020'!M13+'Tariffs 2020'!N13)&lt;=('Tariffs 2020'!L13+'Tariffs 2020'!M13+'Tariffs 2020'!N13+'Tariffs 2020'!O13),(($C$5-('Tariffs 2020'!L13+'Tariffs 2020'!M13+'Tariffs 2020'!N13))*'Tariffs 2020'!Z13/100),('Tariffs 2020'!O13*'Tariffs 2020'!Z13/100))),0)</f>
        <v>0</v>
      </c>
      <c r="I19" s="286">
        <f>IF(AND('Tariffs 2020'!O13&gt;0,'Tariffs 2020'!P13&gt;0),IF($C$5&lt;('Tariffs 2020'!L13+'Tariffs 2020'!M13+'Tariffs 2020'!N13+'Tariffs 2020'!O13),0,IF(($C$5-'Tariffs 2020'!L13+'Tariffs 2020'!M13+'Tariffs 2020'!N13+'Tariffs 2020'!O13)&lt;=('Tariffs 2020'!L13+'Tariffs 2020'!M13+'Tariffs 2020'!N13+'Tariffs 2020'!O13+'Tariffs 2020'!P13),(($C$5-('Tariffs 2020'!L13+'Tariffs 2020'!M13+'Tariffs 2020'!N13+'Tariffs 2020'!O13))*'Tariffs 2020'!AA13/100),('Tariffs 2020'!P13*'Tariffs 2020'!AA13/100))),0)</f>
        <v>0</v>
      </c>
      <c r="J19" s="286">
        <f>IF(AND('Tariffs 2020'!P13&gt;0,'Tariffs 2020'!O13&gt;0),IF(($C$5&lt;SUM('Tariffs 2020'!L13:P13)),(0),($C$5-SUM('Tariffs 2020'!L13:P13))*'Tariffs 2020'!AB13/100),IF(AND('Tariffs 2020'!O13&gt;0,'Tariffs 2020'!P13=""),IF(($C$5&lt; SUM('Tariffs 2020'!L13:O13)),(0),($C$5-SUM('Tariffs 2020'!L13:O13))*'Tariffs 2020'!AA13/100),IF(AND('Tariffs 2020'!N13&gt;0,'Tariffs 2020'!O13=""),IF(($C$5&lt; SUM('Tariffs 2020'!L13:N13)),(0),($C$5-SUM('Tariffs 2020'!L13:N13))*'Tariffs 2020'!Z13/100),IF(AND('Tariffs 2020'!M13&gt;0,'Tariffs 2020'!N13=""),IF(($C$5&lt;'Tariffs 2020'!M13+'Tariffs 2020'!L13),(0),(($C$5-('Tariffs 2020'!M13+'Tariffs 2020'!L13))*'Tariffs 2020'!Y13/100)),IF(AND('Tariffs 2020'!L13&gt;0,'Tariffs 2020'!M13=""&gt;0),IF(($C$5&lt;'Tariffs 2020'!L13),(0),($C$5-'Tariffs 2020'!L13)*'Tariffs 2020'!X13/100),0)))))</f>
        <v>0</v>
      </c>
      <c r="K19" s="286">
        <f t="shared" ref="K19:K21" si="15">SUM(D19:J19)</f>
        <v>161.19025454545454</v>
      </c>
      <c r="L19" s="286">
        <f t="shared" ref="L19:L21" si="16">(K19*6)-(D19*6)</f>
        <v>703.62152727272723</v>
      </c>
      <c r="M19" s="309">
        <f t="shared" ref="M19:M21" si="17">K19*6</f>
        <v>967.14152727272722</v>
      </c>
      <c r="N19" s="287">
        <f t="shared" si="8"/>
        <v>1063.8556800000001</v>
      </c>
      <c r="O19" s="285">
        <f>'Tariffs 2020'!AT13</f>
        <v>16</v>
      </c>
      <c r="P19" s="285">
        <f>'Tariffs 2020'!AU13</f>
        <v>0</v>
      </c>
      <c r="Q19" s="285">
        <f>'Tariffs 2020'!AV13</f>
        <v>0</v>
      </c>
      <c r="R19" s="285">
        <f>'Tariffs 2020'!AW13</f>
        <v>0</v>
      </c>
      <c r="S19" s="288" t="str">
        <f t="shared" ref="S19:S20" si="18">IF(SUM(O19:R19)=0,"No discount",IF(O19&gt;0,"Guaranteed off bill",IF(P19&gt;0,"Guaranteed off usage",IF(Q19&gt;0,"Pay-on-time off bill","Pay-on-time off usage"))))</f>
        <v>Guaranteed off bill</v>
      </c>
      <c r="T19" s="288" t="str">
        <f t="shared" si="11"/>
        <v>Exclusive</v>
      </c>
      <c r="U19" s="314">
        <f t="shared" si="12"/>
        <v>812.39888290909084</v>
      </c>
      <c r="V19" s="314">
        <f t="shared" si="13"/>
        <v>812.39888290909084</v>
      </c>
      <c r="W19" s="322">
        <f t="shared" si="14"/>
        <v>893.63877119999995</v>
      </c>
      <c r="X19" s="322">
        <f t="shared" si="14"/>
        <v>893.63877119999995</v>
      </c>
      <c r="Y19" s="289">
        <f>'Tariffs 2020'!BF13</f>
        <v>0</v>
      </c>
      <c r="Z19" s="289" t="str">
        <f>'Tariffs 2020'!BG13</f>
        <v>n</v>
      </c>
      <c r="AA19" s="290" t="s">
        <v>288</v>
      </c>
    </row>
    <row r="20" spans="1:27" ht="25" customHeight="1" thickBot="1" x14ac:dyDescent="0.2">
      <c r="A20" s="291" t="str">
        <f>'Tariffs 2020'!F14</f>
        <v>ActewAGL</v>
      </c>
      <c r="B20" s="292" t="str">
        <f>'Tariffs 2020'!D14</f>
        <v xml:space="preserve">Evoenergy Queanbeyan </v>
      </c>
      <c r="C20" s="292" t="str">
        <f>'Tariffs 2020'!G14</f>
        <v>Reward</v>
      </c>
      <c r="D20" s="293">
        <f>60*'Tariffs 2020'!H14/100</f>
        <v>48.812727272727273</v>
      </c>
      <c r="E20" s="293">
        <f>IF('Tariffs 2020'!K14="",$C$5*'Tariffs 2020'!W14/100,IF($C$5&gt;='Tariffs 2020'!L14,('Tariffs 2020'!L14*'Tariffs 2020'!W14/100),($C$5*'Tariffs 2020'!W14/100)))</f>
        <v>77.783330727272713</v>
      </c>
      <c r="F20" s="293">
        <f>IF(AND('Tariffs 2020'!L14&gt;0,'Tariffs 2020'!M14&gt;0),IF($C$5&lt;'Tariffs 2020'!L14,0,IF(($C$5-'Tariffs 2020'!L14)&lt;=('Tariffs 2020'!M14+'Tariffs 2020'!L14),(($C$5-'Tariffs 2020'!L14)*'Tariffs 2020'!X14/100),(('Tariffs 2020'!M14)*'Tariffs 2020'!X14/100))),0)</f>
        <v>40.308826727272724</v>
      </c>
      <c r="G20" s="293">
        <f>IF(AND('Tariffs 2020'!M14&gt;0,'Tariffs 2020'!N14&gt;0),IF($C$5&lt;('Tariffs 2020'!L14+'Tariffs 2020'!M14),0,IF(($C$5-'Tariffs 2020'!L14+'Tariffs 2020'!M14)&lt;=('Tariffs 2020'!L14+'Tariffs 2020'!M14+'Tariffs 2020'!N14),(($C$5-('Tariffs 2020'!L14+'Tariffs 2020'!M14))*'Tariffs 2020'!Y14/100),('Tariffs 2020'!N14*'Tariffs 2020'!Y14/100))),0)</f>
        <v>0</v>
      </c>
      <c r="H20" s="293">
        <f>IF(AND('Tariffs 2020'!N14&gt;0,'Tariffs 2020'!O14&gt;0),IF($C$5&lt;('Tariffs 2020'!L14+'Tariffs 2020'!M14+'Tariffs 2020'!N14),0,IF(($C$5-'Tariffs 2020'!L14+'Tariffs 2020'!M14+'Tariffs 2020'!N14)&lt;=('Tariffs 2020'!L14+'Tariffs 2020'!M14+'Tariffs 2020'!N14+'Tariffs 2020'!O14),(($C$5-('Tariffs 2020'!L14+'Tariffs 2020'!M14+'Tariffs 2020'!N14))*'Tariffs 2020'!Z14/100),('Tariffs 2020'!O14*'Tariffs 2020'!Z14/100))),0)</f>
        <v>0</v>
      </c>
      <c r="I20" s="293">
        <f>IF(AND('Tariffs 2020'!O14&gt;0,'Tariffs 2020'!P14&gt;0),IF($C$5&lt;('Tariffs 2020'!L14+'Tariffs 2020'!M14+'Tariffs 2020'!N14+'Tariffs 2020'!O14),0,IF(($C$5-'Tariffs 2020'!L14+'Tariffs 2020'!M14+'Tariffs 2020'!N14+'Tariffs 2020'!O14)&lt;=('Tariffs 2020'!L14+'Tariffs 2020'!M14+'Tariffs 2020'!N14+'Tariffs 2020'!O14+'Tariffs 2020'!P14),(($C$5-('Tariffs 2020'!L14+'Tariffs 2020'!M14+'Tariffs 2020'!N14+'Tariffs 2020'!O14))*'Tariffs 2020'!AA14/100),('Tariffs 2020'!P14*'Tariffs 2020'!AA14/100))),0)</f>
        <v>0</v>
      </c>
      <c r="J20" s="293">
        <f>IF(AND('Tariffs 2020'!P14&gt;0,'Tariffs 2020'!O14&gt;0),IF(($C$5&lt;SUM('Tariffs 2020'!L14:P14)),(0),($C$5-SUM('Tariffs 2020'!L14:P14))*'Tariffs 2020'!AB14/100),IF(AND('Tariffs 2020'!O14&gt;0,'Tariffs 2020'!P14=""),IF(($C$5&lt; SUM('Tariffs 2020'!L14:O14)),(0),($C$5-SUM('Tariffs 2020'!L14:O14))*'Tariffs 2020'!AA14/100),IF(AND('Tariffs 2020'!N14&gt;0,'Tariffs 2020'!O14=""),IF(($C$5&lt; SUM('Tariffs 2020'!L14:N14)),(0),($C$5-SUM('Tariffs 2020'!L14:N14))*'Tariffs 2020'!Z14/100),IF(AND('Tariffs 2020'!M14&gt;0,'Tariffs 2020'!N14=""),IF(($C$5&lt;'Tariffs 2020'!M14+'Tariffs 2020'!L14),(0),(($C$5-('Tariffs 2020'!M14+'Tariffs 2020'!L14))*'Tariffs 2020'!Y14/100)),IF(AND('Tariffs 2020'!L14&gt;0,'Tariffs 2020'!M14=""&gt;0),IF(($C$5&lt;'Tariffs 2020'!L14),(0),($C$5-'Tariffs 2020'!L14)*'Tariffs 2020'!X14/100),0)))))</f>
        <v>0</v>
      </c>
      <c r="K20" s="293">
        <f t="shared" si="15"/>
        <v>166.9048847272727</v>
      </c>
      <c r="L20" s="293">
        <f t="shared" si="16"/>
        <v>708.55294472727257</v>
      </c>
      <c r="M20" s="310">
        <f t="shared" si="17"/>
        <v>1001.4293083636362</v>
      </c>
      <c r="N20" s="294">
        <f t="shared" si="8"/>
        <v>1101.5722392</v>
      </c>
      <c r="O20" s="292">
        <f>'Tariffs 2020'!AT14</f>
        <v>11</v>
      </c>
      <c r="P20" s="292">
        <f>'Tariffs 2020'!AU14</f>
        <v>0</v>
      </c>
      <c r="Q20" s="292">
        <f>'Tariffs 2020'!AV14</f>
        <v>0</v>
      </c>
      <c r="R20" s="292">
        <f>'Tariffs 2020'!AW14</f>
        <v>0</v>
      </c>
      <c r="S20" s="295" t="str">
        <f t="shared" si="18"/>
        <v>Guaranteed off bill</v>
      </c>
      <c r="T20" s="295" t="str">
        <f t="shared" si="11"/>
        <v>Exclusive</v>
      </c>
      <c r="U20" s="315">
        <f t="shared" si="12"/>
        <v>891.27208444363623</v>
      </c>
      <c r="V20" s="315">
        <f t="shared" si="13"/>
        <v>891.27208444363623</v>
      </c>
      <c r="W20" s="323">
        <f t="shared" si="14"/>
        <v>980.39929288799988</v>
      </c>
      <c r="X20" s="323">
        <f t="shared" si="14"/>
        <v>980.39929288799988</v>
      </c>
      <c r="Y20" s="296">
        <f>'Tariffs 2020'!BF14</f>
        <v>0</v>
      </c>
      <c r="Z20" s="296" t="str">
        <f>'Tariffs 2020'!BG14</f>
        <v>n</v>
      </c>
      <c r="AA20" s="297" t="s">
        <v>288</v>
      </c>
    </row>
    <row r="21" spans="1:27" ht="25" customHeight="1" thickTop="1" thickBot="1" x14ac:dyDescent="0.2">
      <c r="A21" s="298" t="str">
        <f>'Tariffs 2020'!F15</f>
        <v>ActewAGL</v>
      </c>
      <c r="B21" s="299" t="str">
        <f>'Tariffs 2020'!D15</f>
        <v>Evoenergy Shoalhaven</v>
      </c>
      <c r="C21" s="299" t="str">
        <f>'Tariffs 2020'!G15</f>
        <v>Reward</v>
      </c>
      <c r="D21" s="300">
        <f>60*'Tariffs 2020'!H15/100</f>
        <v>52.494545454545452</v>
      </c>
      <c r="E21" s="300">
        <f>IF('Tariffs 2020'!K15="",$C$5*'Tariffs 2020'!W15/100,IF($C$5&gt;='Tariffs 2020'!L15,('Tariffs 2020'!L15*'Tariffs 2020'!W15/100),($C$5*'Tariffs 2020'!W15/100)))</f>
        <v>115.63636363636363</v>
      </c>
      <c r="F21" s="300">
        <f>IF(AND('Tariffs 2020'!L15&gt;0,'Tariffs 2020'!M15&gt;0),IF($C$5&lt;'Tariffs 2020'!L15,0,IF(($C$5-'Tariffs 2020'!L15)&lt;=('Tariffs 2020'!M15+'Tariffs 2020'!L15),(($C$5-'Tariffs 2020'!L15)*'Tariffs 2020'!X15/100),(('Tariffs 2020'!M15)*'Tariffs 2020'!X15/100))),0)</f>
        <v>0</v>
      </c>
      <c r="G21" s="300">
        <f>IF(AND('Tariffs 2020'!M15&gt;0,'Tariffs 2020'!N15&gt;0),IF($C$5&lt;('Tariffs 2020'!L15+'Tariffs 2020'!M15),0,IF(($C$5-'Tariffs 2020'!L15+'Tariffs 2020'!M15)&lt;=('Tariffs 2020'!L15+'Tariffs 2020'!M15+'Tariffs 2020'!N15),(($C$5-('Tariffs 2020'!L15+'Tariffs 2020'!M15))*'Tariffs 2020'!Y15/100),('Tariffs 2020'!N15*'Tariffs 2020'!Y15/100))),0)</f>
        <v>0</v>
      </c>
      <c r="H21" s="300">
        <f>IF(AND('Tariffs 2020'!N15&gt;0,'Tariffs 2020'!O15&gt;0),IF($C$5&lt;('Tariffs 2020'!L15+'Tariffs 2020'!M15+'Tariffs 2020'!N15),0,IF(($C$5-'Tariffs 2020'!L15+'Tariffs 2020'!M15+'Tariffs 2020'!N15)&lt;=('Tariffs 2020'!L15+'Tariffs 2020'!M15+'Tariffs 2020'!N15+'Tariffs 2020'!O15),(($C$5-('Tariffs 2020'!L15+'Tariffs 2020'!M15+'Tariffs 2020'!N15))*'Tariffs 2020'!Z15/100),('Tariffs 2020'!O15*'Tariffs 2020'!Z15/100))),0)</f>
        <v>0</v>
      </c>
      <c r="I21" s="300">
        <f>IF(AND('Tariffs 2020'!O15&gt;0,'Tariffs 2020'!P15&gt;0),IF($C$5&lt;('Tariffs 2020'!L15+'Tariffs 2020'!M15+'Tariffs 2020'!N15+'Tariffs 2020'!O15),0,IF(($C$5-'Tariffs 2020'!L15+'Tariffs 2020'!M15+'Tariffs 2020'!N15+'Tariffs 2020'!O15)&lt;=('Tariffs 2020'!L15+'Tariffs 2020'!M15+'Tariffs 2020'!N15+'Tariffs 2020'!O15+'Tariffs 2020'!P15),(($C$5-('Tariffs 2020'!L15+'Tariffs 2020'!M15+'Tariffs 2020'!N15+'Tariffs 2020'!O15))*'Tariffs 2020'!AA15/100),('Tariffs 2020'!P15*'Tariffs 2020'!AA15/100))),0)</f>
        <v>0</v>
      </c>
      <c r="J21" s="300">
        <f>IF(AND('Tariffs 2020'!P15&gt;0,'Tariffs 2020'!O15&gt;0),IF(($C$5&lt;SUM('Tariffs 2020'!L15:P15)),(0),($C$5-SUM('Tariffs 2020'!L15:P15))*'Tariffs 2020'!AB15/100),IF(AND('Tariffs 2020'!O15&gt;0,'Tariffs 2020'!P15=""),IF(($C$5&lt; SUM('Tariffs 2020'!L15:O15)),(0),($C$5-SUM('Tariffs 2020'!L15:O15))*'Tariffs 2020'!AA15/100),IF(AND('Tariffs 2020'!N15&gt;0,'Tariffs 2020'!O15=""),IF(($C$5&lt; SUM('Tariffs 2020'!L15:N15)),(0),($C$5-SUM('Tariffs 2020'!L15:N15))*'Tariffs 2020'!Z15/100),IF(AND('Tariffs 2020'!M15&gt;0,'Tariffs 2020'!N15=""),IF(($C$5&lt;'Tariffs 2020'!M15+'Tariffs 2020'!L15),(0),(($C$5-('Tariffs 2020'!M15+'Tariffs 2020'!L15))*'Tariffs 2020'!Y15/100)),IF(AND('Tariffs 2020'!L15&gt;0,'Tariffs 2020'!M15=""&gt;0),IF(($C$5&lt;'Tariffs 2020'!L15),(0),($C$5-'Tariffs 2020'!L15)*'Tariffs 2020'!X15/100),0)))))</f>
        <v>0</v>
      </c>
      <c r="K21" s="300">
        <f t="shared" si="15"/>
        <v>168.13090909090909</v>
      </c>
      <c r="L21" s="300">
        <f t="shared" si="16"/>
        <v>693.81818181818176</v>
      </c>
      <c r="M21" s="311">
        <f t="shared" si="17"/>
        <v>1008.7854545454545</v>
      </c>
      <c r="N21" s="301">
        <f t="shared" si="8"/>
        <v>1109.664</v>
      </c>
      <c r="O21" s="299">
        <f>'Tariffs 2020'!AT15</f>
        <v>6</v>
      </c>
      <c r="P21" s="299">
        <f>'Tariffs 2020'!AU15</f>
        <v>0</v>
      </c>
      <c r="Q21" s="299">
        <f>'Tariffs 2020'!AV15</f>
        <v>0</v>
      </c>
      <c r="R21" s="299">
        <f>'Tariffs 2020'!AW15</f>
        <v>0</v>
      </c>
      <c r="S21" s="302" t="str">
        <f t="shared" ref="S21" si="19">IF(SUM(O21:R21)=0,"No discount",IF(O21&gt;0,"Guaranteed off bill",IF(P21&gt;0,"Guaranteed off usage",IF(Q21&gt;0,"Pay-on-time off bill","Pay-on-time off usage"))))</f>
        <v>Guaranteed off bill</v>
      </c>
      <c r="T21" s="302" t="str">
        <f t="shared" si="11"/>
        <v>Exclusive</v>
      </c>
      <c r="U21" s="316">
        <f t="shared" si="12"/>
        <v>948.25832727272723</v>
      </c>
      <c r="V21" s="316">
        <f t="shared" si="13"/>
        <v>948.25832727272723</v>
      </c>
      <c r="W21" s="324">
        <f t="shared" si="14"/>
        <v>1043.0841600000001</v>
      </c>
      <c r="X21" s="324">
        <f t="shared" si="14"/>
        <v>1043.0841600000001</v>
      </c>
      <c r="Y21" s="303">
        <f>'Tariffs 2020'!BF15</f>
        <v>0</v>
      </c>
      <c r="Z21" s="303" t="str">
        <f>'Tariffs 2020'!BG15</f>
        <v>n</v>
      </c>
      <c r="AA21" s="304" t="s">
        <v>288</v>
      </c>
    </row>
    <row r="22" spans="1:27" ht="25" customHeight="1" thickTop="1" x14ac:dyDescent="0.15">
      <c r="A22" s="284" t="str">
        <f>'Tariffs 2020'!F16</f>
        <v>AGL</v>
      </c>
      <c r="B22" s="285" t="str">
        <f>'Tariffs 2020'!D16</f>
        <v>AGN Albury</v>
      </c>
      <c r="C22" s="285" t="str">
        <f>'Tariffs 2020'!G16</f>
        <v>Essentials Saver</v>
      </c>
      <c r="D22" s="286">
        <f>60*'Tariffs 2020'!H16/100</f>
        <v>34.450909090909086</v>
      </c>
      <c r="E22" s="286">
        <f>IF('Tariffs 2020'!K16="",$C$5*'Tariffs 2020'!W16/100,IF($C$5&gt;='Tariffs 2020'!L16,('Tariffs 2020'!L16*'Tariffs 2020'!W16/100),($C$5*'Tariffs 2020'!W16/100)))</f>
        <v>30.189818181818179</v>
      </c>
      <c r="F22" s="286">
        <f>IF(AND('Tariffs 2020'!L16&gt;0,'Tariffs 2020'!M16&gt;0),IF($C$5&lt;'Tariffs 2020'!L16,0,IF(($C$5-'Tariffs 2020'!L16)&lt;=('Tariffs 2020'!M16+'Tariffs 2020'!L16),(($C$5-'Tariffs 2020'!L16)*'Tariffs 2020'!X16/100),(('Tariffs 2020'!M16)*'Tariffs 2020'!X16/100))),0)</f>
        <v>38.981090909090909</v>
      </c>
      <c r="G22" s="286">
        <f>IF(AND('Tariffs 2020'!M16&gt;0,'Tariffs 2020'!N16&gt;0),IF($C$5&lt;('Tariffs 2020'!L16+'Tariffs 2020'!M16),0,IF(($C$5-'Tariffs 2020'!L16+'Tariffs 2020'!M16)&lt;=('Tariffs 2020'!L16+'Tariffs 2020'!M16+'Tariffs 2020'!N16),(($C$5-('Tariffs 2020'!L16+'Tariffs 2020'!M16))*'Tariffs 2020'!Y16/100),('Tariffs 2020'!N16*'Tariffs 2020'!Y16/100))),0)</f>
        <v>0</v>
      </c>
      <c r="H22" s="286">
        <f>IF(AND('Tariffs 2020'!N16&gt;0,'Tariffs 2020'!O16&gt;0),IF($C$5&lt;('Tariffs 2020'!L16+'Tariffs 2020'!M16+'Tariffs 2020'!N16),0,IF(($C$5-'Tariffs 2020'!L16+'Tariffs 2020'!M16+'Tariffs 2020'!N16)&lt;=('Tariffs 2020'!L16+'Tariffs 2020'!M16+'Tariffs 2020'!N16+'Tariffs 2020'!O16),(($C$5-('Tariffs 2020'!L16+'Tariffs 2020'!M16+'Tariffs 2020'!N16))*'Tariffs 2020'!Z16/100),('Tariffs 2020'!O16*'Tariffs 2020'!Z16/100))),0)</f>
        <v>0</v>
      </c>
      <c r="I22" s="286">
        <f>IF(AND('Tariffs 2020'!O16&gt;0,'Tariffs 2020'!P16&gt;0),IF($C$5&lt;('Tariffs 2020'!L16+'Tariffs 2020'!M16+'Tariffs 2020'!N16+'Tariffs 2020'!O16),0,IF(($C$5-'Tariffs 2020'!L16+'Tariffs 2020'!M16+'Tariffs 2020'!N16+'Tariffs 2020'!O16)&lt;=('Tariffs 2020'!L16+'Tariffs 2020'!M16+'Tariffs 2020'!N16+'Tariffs 2020'!O16+'Tariffs 2020'!P16),(($C$5-('Tariffs 2020'!L16+'Tariffs 2020'!M16+'Tariffs 2020'!N16+'Tariffs 2020'!O16))*'Tariffs 2020'!AA16/100),('Tariffs 2020'!P16*'Tariffs 2020'!AA16/100))),0)</f>
        <v>0</v>
      </c>
      <c r="J22" s="286">
        <f>IF(AND('Tariffs 2020'!P16&gt;0,'Tariffs 2020'!O16&gt;0),IF(($C$5&lt;SUM('Tariffs 2020'!L16:P16)),(0),($C$5-SUM('Tariffs 2020'!L16:P16))*'Tariffs 2020'!AB16/100),IF(AND('Tariffs 2020'!O16&gt;0,'Tariffs 2020'!P16=""),IF(($C$5&lt; SUM('Tariffs 2020'!L16:O16)),(0),($C$5-SUM('Tariffs 2020'!L16:O16))*'Tariffs 2020'!AA16/100),IF(AND('Tariffs 2020'!N16&gt;0,'Tariffs 2020'!O16=""),IF(($C$5&lt; SUM('Tariffs 2020'!L16:N16)),(0),($C$5-SUM('Tariffs 2020'!L16:N16))*'Tariffs 2020'!Z16/100),IF(AND('Tariffs 2020'!M16&gt;0,'Tariffs 2020'!N16=""),IF(($C$5&lt;'Tariffs 2020'!M16+'Tariffs 2020'!L16),(0),(($C$5-('Tariffs 2020'!M16+'Tariffs 2020'!L16))*'Tariffs 2020'!Y16/100)),IF(AND('Tariffs 2020'!L16&gt;0,'Tariffs 2020'!M16=""&gt;0),IF(($C$5&lt;'Tariffs 2020'!L16),(0),($C$5-'Tariffs 2020'!L16)*'Tariffs 2020'!X16/100),0)))))</f>
        <v>16.387818181818179</v>
      </c>
      <c r="K22" s="286">
        <f t="shared" si="0"/>
        <v>120.00963636363635</v>
      </c>
      <c r="L22" s="286">
        <f t="shared" si="6"/>
        <v>513.35236363636363</v>
      </c>
      <c r="M22" s="309">
        <f t="shared" si="7"/>
        <v>720.05781818181811</v>
      </c>
      <c r="N22" s="287">
        <f t="shared" si="8"/>
        <v>792.06359999999995</v>
      </c>
      <c r="O22" s="285">
        <f>'Tariffs 2020'!AT16</f>
        <v>0</v>
      </c>
      <c r="P22" s="285">
        <f>'Tariffs 2020'!AU16</f>
        <v>0</v>
      </c>
      <c r="Q22" s="285">
        <f>'Tariffs 2020'!AV16</f>
        <v>0</v>
      </c>
      <c r="R22" s="285">
        <f>'Tariffs 2020'!AW16</f>
        <v>0</v>
      </c>
      <c r="S22" s="288" t="str">
        <f t="shared" ref="S22:S24" si="20">IF(SUM(O22:R22)=0,"No discount",IF(O22&gt;0,"Guaranteed off bill",IF(P22&gt;0,"Guaranteed off usage",IF(Q22&gt;0,"Pay-on-time off bill","Pay-on-time off usage"))))</f>
        <v>No discount</v>
      </c>
      <c r="T22" s="288" t="str">
        <f t="shared" si="11"/>
        <v>Exclusive</v>
      </c>
      <c r="U22" s="314">
        <f t="shared" si="12"/>
        <v>720.05781818181811</v>
      </c>
      <c r="V22" s="314">
        <f t="shared" si="13"/>
        <v>720.05781818181811</v>
      </c>
      <c r="W22" s="322">
        <f t="shared" ref="W22:X24" si="21">U22*1.1</f>
        <v>792.06359999999995</v>
      </c>
      <c r="X22" s="322">
        <f t="shared" si="21"/>
        <v>792.06359999999995</v>
      </c>
      <c r="Y22" s="289">
        <f>'Tariffs 2020'!BF16</f>
        <v>0</v>
      </c>
      <c r="Z22" s="289" t="str">
        <f>'Tariffs 2020'!BG16</f>
        <v>n</v>
      </c>
      <c r="AA22" s="290" t="s">
        <v>288</v>
      </c>
    </row>
    <row r="23" spans="1:27" ht="25" customHeight="1" x14ac:dyDescent="0.15">
      <c r="A23" s="255" t="str">
        <f>'Tariffs 2020'!F17</f>
        <v>EnergyAustralia</v>
      </c>
      <c r="B23" s="253" t="str">
        <f>'Tariffs 2020'!D17</f>
        <v>AGN Albury</v>
      </c>
      <c r="C23" s="253" t="str">
        <f>'Tariffs 2020'!G17</f>
        <v>Total Plan</v>
      </c>
      <c r="D23" s="256">
        <f>60*'Tariffs 2020'!H17/100</f>
        <v>47.76</v>
      </c>
      <c r="E23" s="256">
        <f>IF('Tariffs 2020'!K17="",$C$5*'Tariffs 2020'!W17/100,IF($C$5&gt;='Tariffs 2020'!L17,('Tariffs 2020'!L17*'Tariffs 2020'!W17/100),($C$5*'Tariffs 2020'!W17/100)))</f>
        <v>100</v>
      </c>
      <c r="F23" s="256">
        <f>IF(AND('Tariffs 2020'!L17&gt;0,'Tariffs 2020'!M17&gt;0),IF($C$5&lt;'Tariffs 2020'!L17,0,IF(($C$5-'Tariffs 2020'!L17)&lt;=('Tariffs 2020'!M17+'Tariffs 2020'!L17),(($C$5-'Tariffs 2020'!L17)*'Tariffs 2020'!X17/100),(('Tariffs 2020'!M17)*'Tariffs 2020'!X17/100))),0)</f>
        <v>0</v>
      </c>
      <c r="G23" s="256">
        <f>IF(AND('Tariffs 2020'!M17&gt;0,'Tariffs 2020'!N17&gt;0),IF($C$5&lt;('Tariffs 2020'!L17+'Tariffs 2020'!M17),0,IF(($C$5-'Tariffs 2020'!L17+'Tariffs 2020'!M17)&lt;=('Tariffs 2020'!L17+'Tariffs 2020'!M17+'Tariffs 2020'!N17),(($C$5-('Tariffs 2020'!L17+'Tariffs 2020'!M17))*'Tariffs 2020'!Y17/100),('Tariffs 2020'!N17*'Tariffs 2020'!Y17/100))),0)</f>
        <v>0</v>
      </c>
      <c r="H23" s="256">
        <f>IF(AND('Tariffs 2020'!N17&gt;0,'Tariffs 2020'!O17&gt;0),IF($C$5&lt;('Tariffs 2020'!L17+'Tariffs 2020'!M17+'Tariffs 2020'!N17),0,IF(($C$5-'Tariffs 2020'!L17+'Tariffs 2020'!M17+'Tariffs 2020'!N17)&lt;=('Tariffs 2020'!L17+'Tariffs 2020'!M17+'Tariffs 2020'!N17+'Tariffs 2020'!O17),(($C$5-('Tariffs 2020'!L17+'Tariffs 2020'!M17+'Tariffs 2020'!N17))*'Tariffs 2020'!Z17/100),('Tariffs 2020'!O17*'Tariffs 2020'!Z17/100))),0)</f>
        <v>0</v>
      </c>
      <c r="I23" s="256">
        <f>IF(AND('Tariffs 2020'!O17&gt;0,'Tariffs 2020'!P17&gt;0),IF($C$5&lt;('Tariffs 2020'!L17+'Tariffs 2020'!M17+'Tariffs 2020'!N17+'Tariffs 2020'!O17),0,IF(($C$5-'Tariffs 2020'!L17+'Tariffs 2020'!M17+'Tariffs 2020'!N17+'Tariffs 2020'!O17)&lt;=('Tariffs 2020'!L17+'Tariffs 2020'!M17+'Tariffs 2020'!N17+'Tariffs 2020'!O17+'Tariffs 2020'!P17),(($C$5-('Tariffs 2020'!L17+'Tariffs 2020'!M17+'Tariffs 2020'!N17+'Tariffs 2020'!O17))*'Tariffs 2020'!AA17/100),('Tariffs 2020'!P17*'Tariffs 2020'!AA17/100))),0)</f>
        <v>0</v>
      </c>
      <c r="J23" s="256">
        <f>IF(AND('Tariffs 2020'!P17&gt;0,'Tariffs 2020'!O17&gt;0),IF(($C$5&lt;SUM('Tariffs 2020'!L17:P17)),(0),($C$5-SUM('Tariffs 2020'!L17:P17))*'Tariffs 2020'!AB17/100),IF(AND('Tariffs 2020'!O17&gt;0,'Tariffs 2020'!P17=""),IF(($C$5&lt; SUM('Tariffs 2020'!L17:O17)),(0),($C$5-SUM('Tariffs 2020'!L17:O17))*'Tariffs 2020'!AA17/100),IF(AND('Tariffs 2020'!N17&gt;0,'Tariffs 2020'!O17=""),IF(($C$5&lt; SUM('Tariffs 2020'!L17:N17)),(0),($C$5-SUM('Tariffs 2020'!L17:N17))*'Tariffs 2020'!Z17/100),IF(AND('Tariffs 2020'!M17&gt;0,'Tariffs 2020'!N17=""),IF(($C$5&lt;'Tariffs 2020'!M17+'Tariffs 2020'!L17),(0),(($C$5-('Tariffs 2020'!M17+'Tariffs 2020'!L17))*'Tariffs 2020'!Y17/100)),IF(AND('Tariffs 2020'!L17&gt;0,'Tariffs 2020'!M17=""&gt;0),IF(($C$5&lt;'Tariffs 2020'!L17),(0),($C$5-'Tariffs 2020'!L17)*'Tariffs 2020'!X17/100),0)))))</f>
        <v>0</v>
      </c>
      <c r="K23" s="256">
        <f t="shared" si="0"/>
        <v>147.76</v>
      </c>
      <c r="L23" s="256">
        <f t="shared" si="6"/>
        <v>600</v>
      </c>
      <c r="M23" s="308">
        <f t="shared" si="7"/>
        <v>886.56</v>
      </c>
      <c r="N23" s="257">
        <f t="shared" si="8"/>
        <v>975.21600000000001</v>
      </c>
      <c r="O23" s="253">
        <f>'Tariffs 2020'!AT17</f>
        <v>16</v>
      </c>
      <c r="P23" s="253">
        <f>'Tariffs 2020'!AU17</f>
        <v>0</v>
      </c>
      <c r="Q23" s="253">
        <f>'Tariffs 2020'!AV17</f>
        <v>0</v>
      </c>
      <c r="R23" s="253">
        <f>'Tariffs 2020'!AW17</f>
        <v>0</v>
      </c>
      <c r="S23" s="258" t="str">
        <f t="shared" si="20"/>
        <v>Guaranteed off bill</v>
      </c>
      <c r="T23" s="258" t="str">
        <f t="shared" si="11"/>
        <v>Exclusive</v>
      </c>
      <c r="U23" s="313">
        <f t="shared" si="12"/>
        <v>744.71039999999994</v>
      </c>
      <c r="V23" s="313">
        <f t="shared" si="13"/>
        <v>744.71039999999994</v>
      </c>
      <c r="W23" s="321">
        <f t="shared" si="21"/>
        <v>819.18143999999995</v>
      </c>
      <c r="X23" s="321">
        <f t="shared" si="21"/>
        <v>819.18143999999995</v>
      </c>
      <c r="Y23" s="259">
        <f>'Tariffs 2020'!BF17</f>
        <v>0</v>
      </c>
      <c r="Z23" s="268" t="str">
        <f>'Tariffs 2020'!BG17</f>
        <v>n</v>
      </c>
      <c r="AA23" s="260" t="s">
        <v>288</v>
      </c>
    </row>
    <row r="24" spans="1:27" ht="25" customHeight="1" thickBot="1" x14ac:dyDescent="0.2">
      <c r="A24" s="291" t="str">
        <f>'Tariffs 2020'!F18</f>
        <v>Origin Energy</v>
      </c>
      <c r="B24" s="292" t="str">
        <f>'Tariffs 2020'!D18</f>
        <v>AGN Albury</v>
      </c>
      <c r="C24" s="292" t="str">
        <f>'Tariffs 2020'!G18</f>
        <v>Max Saver</v>
      </c>
      <c r="D24" s="293">
        <f>60*'Tariffs 2020'!H18/100</f>
        <v>32.672727272727265</v>
      </c>
      <c r="E24" s="293">
        <f>IF('Tariffs 2020'!K18="",$C$5*'Tariffs 2020'!W18/100,IF($C$5&gt;='Tariffs 2020'!L18,('Tariffs 2020'!L18*'Tariffs 2020'!W18/100),($C$5*'Tariffs 2020'!W18/100)))</f>
        <v>34.374545454545448</v>
      </c>
      <c r="F24" s="293">
        <f>IF(AND('Tariffs 2020'!L18&gt;0,'Tariffs 2020'!M18&gt;0),IF($C$5&lt;'Tariffs 2020'!L18,0,IF(($C$5-'Tariffs 2020'!L18)&lt;=('Tariffs 2020'!M18+'Tariffs 2020'!L18),(($C$5-'Tariffs 2020'!L18)*'Tariffs 2020'!X18/100),(('Tariffs 2020'!M18)*'Tariffs 2020'!X18/100))),0)</f>
        <v>0</v>
      </c>
      <c r="G24" s="293">
        <f>IF(AND('Tariffs 2020'!M18&gt;0,'Tariffs 2020'!N18&gt;0),IF($C$5&lt;('Tariffs 2020'!L18+'Tariffs 2020'!M18),0,IF(($C$5-'Tariffs 2020'!L18+'Tariffs 2020'!M18)&lt;=('Tariffs 2020'!L18+'Tariffs 2020'!M18+'Tariffs 2020'!N18),(($C$5-('Tariffs 2020'!L18+'Tariffs 2020'!M18))*'Tariffs 2020'!Y18/100),('Tariffs 2020'!N18*'Tariffs 2020'!Y18/100))),0)</f>
        <v>0</v>
      </c>
      <c r="H24" s="293">
        <f>IF(AND('Tariffs 2020'!N18&gt;0,'Tariffs 2020'!O18&gt;0),IF($C$5&lt;('Tariffs 2020'!L18+'Tariffs 2020'!M18+'Tariffs 2020'!N18),0,IF(($C$5-'Tariffs 2020'!L18+'Tariffs 2020'!M18+'Tariffs 2020'!N18)&lt;=('Tariffs 2020'!L18+'Tariffs 2020'!M18+'Tariffs 2020'!N18+'Tariffs 2020'!O18),(($C$5-('Tariffs 2020'!L18+'Tariffs 2020'!M18+'Tariffs 2020'!N18))*'Tariffs 2020'!Z18/100),('Tariffs 2020'!O18*'Tariffs 2020'!Z18/100))),0)</f>
        <v>0</v>
      </c>
      <c r="I24" s="293">
        <f>IF(AND('Tariffs 2020'!O18&gt;0,'Tariffs 2020'!P18&gt;0),IF($C$5&lt;('Tariffs 2020'!L18+'Tariffs 2020'!M18+'Tariffs 2020'!N18+'Tariffs 2020'!O18),0,IF(($C$5-'Tariffs 2020'!L18+'Tariffs 2020'!M18+'Tariffs 2020'!N18+'Tariffs 2020'!O18)&lt;=('Tariffs 2020'!L18+'Tariffs 2020'!M18+'Tariffs 2020'!N18+'Tariffs 2020'!O18+'Tariffs 2020'!P18),(($C$5-('Tariffs 2020'!L18+'Tariffs 2020'!M18+'Tariffs 2020'!N18+'Tariffs 2020'!O18))*'Tariffs 2020'!AA18/100),('Tariffs 2020'!P18*'Tariffs 2020'!AA18/100))),0)</f>
        <v>0</v>
      </c>
      <c r="J24" s="293">
        <f>IF(AND('Tariffs 2020'!P18&gt;0,'Tariffs 2020'!O18&gt;0),IF(($C$5&lt;SUM('Tariffs 2020'!L18:P18)),(0),($C$5-SUM('Tariffs 2020'!L18:P18))*'Tariffs 2020'!AB18/100),IF(AND('Tariffs 2020'!O18&gt;0,'Tariffs 2020'!P18=""),IF(($C$5&lt; SUM('Tariffs 2020'!L18:O18)),(0),($C$5-SUM('Tariffs 2020'!L18:O18))*'Tariffs 2020'!AA18/100),IF(AND('Tariffs 2020'!N18&gt;0,'Tariffs 2020'!O18=""),IF(($C$5&lt; SUM('Tariffs 2020'!L18:N18)),(0),($C$5-SUM('Tariffs 2020'!L18:N18))*'Tariffs 2020'!Z18/100),IF(AND('Tariffs 2020'!M18&gt;0,'Tariffs 2020'!N18=""),IF(($C$5&lt;'Tariffs 2020'!M18+'Tariffs 2020'!L18),(0),(($C$5-('Tariffs 2020'!M18+'Tariffs 2020'!L18))*'Tariffs 2020'!Y18/100)),IF(AND('Tariffs 2020'!L18&gt;0,'Tariffs 2020'!M18=""&gt;0),IF(($C$5&lt;'Tariffs 2020'!L18),(0),($C$5-'Tariffs 2020'!L18)*'Tariffs 2020'!X18/100),0)))))</f>
        <v>41.765454545454539</v>
      </c>
      <c r="K24" s="293">
        <f t="shared" si="0"/>
        <v>108.81272727272724</v>
      </c>
      <c r="L24" s="293">
        <f t="shared" si="6"/>
        <v>456.83999999999992</v>
      </c>
      <c r="M24" s="310">
        <f t="shared" si="7"/>
        <v>652.87636363636352</v>
      </c>
      <c r="N24" s="294">
        <f t="shared" si="8"/>
        <v>718.16399999999999</v>
      </c>
      <c r="O24" s="292">
        <f>'Tariffs 2020'!AT18</f>
        <v>10</v>
      </c>
      <c r="P24" s="292">
        <f>'Tariffs 2020'!AU18</f>
        <v>0</v>
      </c>
      <c r="Q24" s="292">
        <f>'Tariffs 2020'!AV18</f>
        <v>0</v>
      </c>
      <c r="R24" s="292">
        <f>'Tariffs 2020'!AW18</f>
        <v>0</v>
      </c>
      <c r="S24" s="295" t="str">
        <f t="shared" si="20"/>
        <v>Guaranteed off bill</v>
      </c>
      <c r="T24" s="295" t="str">
        <f t="shared" si="11"/>
        <v>Inclusive</v>
      </c>
      <c r="U24" s="315">
        <f t="shared" si="12"/>
        <v>587.58872727272728</v>
      </c>
      <c r="V24" s="315">
        <f t="shared" si="13"/>
        <v>587.58872727272728</v>
      </c>
      <c r="W24" s="323">
        <f t="shared" si="21"/>
        <v>646.34760000000006</v>
      </c>
      <c r="X24" s="323">
        <f t="shared" si="21"/>
        <v>646.34760000000006</v>
      </c>
      <c r="Y24" s="296">
        <f>'Tariffs 2020'!BF18</f>
        <v>0</v>
      </c>
      <c r="Z24" s="296" t="str">
        <f>'Tariffs 2020'!BG18</f>
        <v>n</v>
      </c>
      <c r="AA24" s="297" t="s">
        <v>288</v>
      </c>
    </row>
    <row r="25" spans="1:27" ht="25" customHeight="1" thickTop="1" x14ac:dyDescent="0.15">
      <c r="A25" s="284" t="str">
        <f>'Tariffs 2020'!F19</f>
        <v>AGL</v>
      </c>
      <c r="B25" s="285" t="str">
        <f>'Tariffs 2020'!D19</f>
        <v>AGN Murray Valley</v>
      </c>
      <c r="C25" s="285" t="str">
        <f>'Tariffs 2020'!G19</f>
        <v>Essentials Saver</v>
      </c>
      <c r="D25" s="286">
        <f>60*'Tariffs 2020'!H19/100</f>
        <v>39.458181818181821</v>
      </c>
      <c r="E25" s="286">
        <f>IF('Tariffs 2020'!K19="",$C$5*'Tariffs 2020'!W19/100,IF($C$5&gt;='Tariffs 2020'!L19,('Tariffs 2020'!L19*'Tariffs 2020'!W19/100),($C$5*'Tariffs 2020'!W19/100)))</f>
        <v>47.377090909090903</v>
      </c>
      <c r="F25" s="286">
        <f>IF(AND('Tariffs 2020'!L19&gt;0,'Tariffs 2020'!M19&gt;0),IF($C$5&lt;'Tariffs 2020'!L19,0,IF(($C$5-'Tariffs 2020'!L19)&lt;=('Tariffs 2020'!M19+'Tariffs 2020'!L19),(($C$5-'Tariffs 2020'!L19)*'Tariffs 2020'!X19/100),(('Tariffs 2020'!M19)*'Tariffs 2020'!X19/100))),0)</f>
        <v>61.898545454545449</v>
      </c>
      <c r="G25" s="286">
        <f>IF(AND('Tariffs 2020'!M19&gt;0,'Tariffs 2020'!N19&gt;0),IF($C$5&lt;('Tariffs 2020'!L19+'Tariffs 2020'!M19),0,IF(($C$5-'Tariffs 2020'!L19+'Tariffs 2020'!M19)&lt;=('Tariffs 2020'!L19+'Tariffs 2020'!M19+'Tariffs 2020'!N19),(($C$5-('Tariffs 2020'!L19+'Tariffs 2020'!M19))*'Tariffs 2020'!Y19/100),('Tariffs 2020'!N19*'Tariffs 2020'!Y19/100))),0)</f>
        <v>0</v>
      </c>
      <c r="H25" s="286">
        <f>IF(AND('Tariffs 2020'!N19&gt;0,'Tariffs 2020'!O19&gt;0),IF($C$5&lt;('Tariffs 2020'!L19+'Tariffs 2020'!M19+'Tariffs 2020'!N19),0,IF(($C$5-'Tariffs 2020'!L19+'Tariffs 2020'!M19+'Tariffs 2020'!N19)&lt;=('Tariffs 2020'!L19+'Tariffs 2020'!M19+'Tariffs 2020'!N19+'Tariffs 2020'!O19),(($C$5-('Tariffs 2020'!L19+'Tariffs 2020'!M19+'Tariffs 2020'!N19))*'Tariffs 2020'!Z19/100),('Tariffs 2020'!O19*'Tariffs 2020'!Z19/100))),0)</f>
        <v>0</v>
      </c>
      <c r="I25" s="286">
        <f>IF(AND('Tariffs 2020'!O19&gt;0,'Tariffs 2020'!P19&gt;0),IF($C$5&lt;('Tariffs 2020'!L19+'Tariffs 2020'!M19+'Tariffs 2020'!N19+'Tariffs 2020'!O19),0,IF(($C$5-'Tariffs 2020'!L19+'Tariffs 2020'!M19+'Tariffs 2020'!N19+'Tariffs 2020'!O19)&lt;=('Tariffs 2020'!L19+'Tariffs 2020'!M19+'Tariffs 2020'!N19+'Tariffs 2020'!O19+'Tariffs 2020'!P19),(($C$5-('Tariffs 2020'!L19+'Tariffs 2020'!M19+'Tariffs 2020'!N19+'Tariffs 2020'!O19))*'Tariffs 2020'!AA19/100),('Tariffs 2020'!P19*'Tariffs 2020'!AA19/100))),0)</f>
        <v>0</v>
      </c>
      <c r="J25" s="286">
        <f>IF(AND('Tariffs 2020'!P19&gt;0,'Tariffs 2020'!O19&gt;0),IF(($C$5&lt;SUM('Tariffs 2020'!L19:P19)),(0),($C$5-SUM('Tariffs 2020'!L19:P19))*'Tariffs 2020'!AB19/100),IF(AND('Tariffs 2020'!O19&gt;0,'Tariffs 2020'!P19=""),IF(($C$5&lt; SUM('Tariffs 2020'!L19:O19)),(0),($C$5-SUM('Tariffs 2020'!L19:O19))*'Tariffs 2020'!AA19/100),IF(AND('Tariffs 2020'!N19&gt;0,'Tariffs 2020'!O19=""),IF(($C$5&lt; SUM('Tariffs 2020'!L19:N19)),(0),($C$5-SUM('Tariffs 2020'!L19:N19))*'Tariffs 2020'!Z19/100),IF(AND('Tariffs 2020'!M19&gt;0,'Tariffs 2020'!N19=""),IF(($C$5&lt;'Tariffs 2020'!M19+'Tariffs 2020'!L19),(0),(($C$5-('Tariffs 2020'!M19+'Tariffs 2020'!L19))*'Tariffs 2020'!Y19/100)),IF(AND('Tariffs 2020'!L19&gt;0,'Tariffs 2020'!M19=""&gt;0),IF(($C$5&lt;'Tariffs 2020'!L19),(0),($C$5-'Tariffs 2020'!L19)*'Tariffs 2020'!X19/100),0)))))</f>
        <v>21.787272727272722</v>
      </c>
      <c r="K25" s="286">
        <f t="shared" si="0"/>
        <v>170.5210909090909</v>
      </c>
      <c r="L25" s="286">
        <f t="shared" si="6"/>
        <v>786.3774545454545</v>
      </c>
      <c r="M25" s="309">
        <f t="shared" si="7"/>
        <v>1023.1265454545454</v>
      </c>
      <c r="N25" s="287">
        <f t="shared" si="8"/>
        <v>1125.4392</v>
      </c>
      <c r="O25" s="285">
        <f>'Tariffs 2020'!AT19</f>
        <v>0</v>
      </c>
      <c r="P25" s="285">
        <f>'Tariffs 2020'!AU19</f>
        <v>0</v>
      </c>
      <c r="Q25" s="285">
        <f>'Tariffs 2020'!AV19</f>
        <v>0</v>
      </c>
      <c r="R25" s="285">
        <f>'Tariffs 2020'!AW19</f>
        <v>0</v>
      </c>
      <c r="S25" s="288" t="str">
        <f t="shared" ref="S25:S27" si="22">IF(SUM(O25:R25)=0,"No discount",IF(O25&gt;0,"Guaranteed off bill",IF(P25&gt;0,"Guaranteed off usage",IF(Q25&gt;0,"Pay-on-time off bill","Pay-on-time off usage"))))</f>
        <v>No discount</v>
      </c>
      <c r="T25" s="288" t="str">
        <f t="shared" si="11"/>
        <v>Exclusive</v>
      </c>
      <c r="U25" s="314">
        <f t="shared" si="12"/>
        <v>1023.1265454545454</v>
      </c>
      <c r="V25" s="314">
        <f t="shared" si="13"/>
        <v>1023.1265454545454</v>
      </c>
      <c r="W25" s="322">
        <f t="shared" ref="W25:X27" si="23">U25*1.1</f>
        <v>1125.4392</v>
      </c>
      <c r="X25" s="322">
        <f t="shared" si="23"/>
        <v>1125.4392</v>
      </c>
      <c r="Y25" s="289">
        <f>'Tariffs 2020'!BF19</f>
        <v>0</v>
      </c>
      <c r="Z25" s="289" t="str">
        <f>'Tariffs 2020'!BG19</f>
        <v>n</v>
      </c>
      <c r="AA25" s="290" t="s">
        <v>288</v>
      </c>
    </row>
    <row r="26" spans="1:27" ht="25" customHeight="1" x14ac:dyDescent="0.15">
      <c r="A26" s="255" t="str">
        <f>'Tariffs 2020'!F20</f>
        <v>EnergyAustralia</v>
      </c>
      <c r="B26" s="253" t="str">
        <f>'Tariffs 2020'!D20</f>
        <v>AGN Murray Valley</v>
      </c>
      <c r="C26" s="253" t="str">
        <f>'Tariffs 2020'!G20</f>
        <v>Total Plan</v>
      </c>
      <c r="D26" s="256">
        <f>60*'Tariffs 2020'!H20/100</f>
        <v>45.84</v>
      </c>
      <c r="E26" s="256">
        <f>IF('Tariffs 2020'!K20="",$C$5*'Tariffs 2020'!W20/100,IF($C$5&gt;='Tariffs 2020'!L20,('Tariffs 2020'!L20*'Tariffs 2020'!W20/100),($C$5*'Tariffs 2020'!W20/100)))</f>
        <v>145.45454545454544</v>
      </c>
      <c r="F26" s="256">
        <f>IF(AND('Tariffs 2020'!L20&gt;0,'Tariffs 2020'!M20&gt;0),IF($C$5&lt;'Tariffs 2020'!L20,0,IF(($C$5-'Tariffs 2020'!L20)&lt;=('Tariffs 2020'!M20+'Tariffs 2020'!L20),(($C$5-'Tariffs 2020'!L20)*'Tariffs 2020'!X20/100),(('Tariffs 2020'!M20)*'Tariffs 2020'!X20/100))),0)</f>
        <v>0</v>
      </c>
      <c r="G26" s="256">
        <f>IF(AND('Tariffs 2020'!M20&gt;0,'Tariffs 2020'!N20&gt;0),IF($C$5&lt;('Tariffs 2020'!L20+'Tariffs 2020'!M20),0,IF(($C$5-'Tariffs 2020'!L20+'Tariffs 2020'!M20)&lt;=('Tariffs 2020'!L20+'Tariffs 2020'!M20+'Tariffs 2020'!N20),(($C$5-('Tariffs 2020'!L20+'Tariffs 2020'!M20))*'Tariffs 2020'!Y20/100),('Tariffs 2020'!N20*'Tariffs 2020'!Y20/100))),0)</f>
        <v>0</v>
      </c>
      <c r="H26" s="256">
        <f>IF(AND('Tariffs 2020'!N20&gt;0,'Tariffs 2020'!O20&gt;0),IF($C$5&lt;('Tariffs 2020'!L20+'Tariffs 2020'!M20+'Tariffs 2020'!N20),0,IF(($C$5-'Tariffs 2020'!L20+'Tariffs 2020'!M20+'Tariffs 2020'!N20)&lt;=('Tariffs 2020'!L20+'Tariffs 2020'!M20+'Tariffs 2020'!N20+'Tariffs 2020'!O20),(($C$5-('Tariffs 2020'!L20+'Tariffs 2020'!M20+'Tariffs 2020'!N20))*'Tariffs 2020'!Z20/100),('Tariffs 2020'!O20*'Tariffs 2020'!Z20/100))),0)</f>
        <v>0</v>
      </c>
      <c r="I26" s="256">
        <f>IF(AND('Tariffs 2020'!O20&gt;0,'Tariffs 2020'!P20&gt;0),IF($C$5&lt;('Tariffs 2020'!L20+'Tariffs 2020'!M20+'Tariffs 2020'!N20+'Tariffs 2020'!O20),0,IF(($C$5-'Tariffs 2020'!L20+'Tariffs 2020'!M20+'Tariffs 2020'!N20+'Tariffs 2020'!O20)&lt;=('Tariffs 2020'!L20+'Tariffs 2020'!M20+'Tariffs 2020'!N20+'Tariffs 2020'!O20+'Tariffs 2020'!P20),(($C$5-('Tariffs 2020'!L20+'Tariffs 2020'!M20+'Tariffs 2020'!N20+'Tariffs 2020'!O20))*'Tariffs 2020'!AA20/100),('Tariffs 2020'!P20*'Tariffs 2020'!AA20/100))),0)</f>
        <v>0</v>
      </c>
      <c r="J26" s="256">
        <f>IF(AND('Tariffs 2020'!P20&gt;0,'Tariffs 2020'!O20&gt;0),IF(($C$5&lt;SUM('Tariffs 2020'!L20:P20)),(0),($C$5-SUM('Tariffs 2020'!L20:P20))*'Tariffs 2020'!AB20/100),IF(AND('Tariffs 2020'!O20&gt;0,'Tariffs 2020'!P20=""),IF(($C$5&lt; SUM('Tariffs 2020'!L20:O20)),(0),($C$5-SUM('Tariffs 2020'!L20:O20))*'Tariffs 2020'!AA20/100),IF(AND('Tariffs 2020'!N20&gt;0,'Tariffs 2020'!O20=""),IF(($C$5&lt; SUM('Tariffs 2020'!L20:N20)),(0),($C$5-SUM('Tariffs 2020'!L20:N20))*'Tariffs 2020'!Z20/100),IF(AND('Tariffs 2020'!M20&gt;0,'Tariffs 2020'!N20=""),IF(($C$5&lt;'Tariffs 2020'!M20+'Tariffs 2020'!L20),(0),(($C$5-('Tariffs 2020'!M20+'Tariffs 2020'!L20))*'Tariffs 2020'!Y20/100)),IF(AND('Tariffs 2020'!L20&gt;0,'Tariffs 2020'!M20=""&gt;0),IF(($C$5&lt;'Tariffs 2020'!L20),(0),($C$5-'Tariffs 2020'!L20)*'Tariffs 2020'!X20/100),0)))))</f>
        <v>0</v>
      </c>
      <c r="K26" s="256">
        <f t="shared" si="0"/>
        <v>191.29454545454544</v>
      </c>
      <c r="L26" s="256">
        <f t="shared" si="6"/>
        <v>872.72727272727275</v>
      </c>
      <c r="M26" s="308">
        <f t="shared" si="7"/>
        <v>1147.7672727272727</v>
      </c>
      <c r="N26" s="257">
        <f t="shared" si="8"/>
        <v>1262.5440000000001</v>
      </c>
      <c r="O26" s="253">
        <f>'Tariffs 2020'!AT20</f>
        <v>16</v>
      </c>
      <c r="P26" s="253">
        <f>'Tariffs 2020'!AU20</f>
        <v>0</v>
      </c>
      <c r="Q26" s="253">
        <f>'Tariffs 2020'!AV20</f>
        <v>0</v>
      </c>
      <c r="R26" s="253">
        <f>'Tariffs 2020'!AW20</f>
        <v>0</v>
      </c>
      <c r="S26" s="258" t="str">
        <f t="shared" si="22"/>
        <v>Guaranteed off bill</v>
      </c>
      <c r="T26" s="258" t="str">
        <f t="shared" si="11"/>
        <v>Exclusive</v>
      </c>
      <c r="U26" s="313">
        <f t="shared" si="12"/>
        <v>964.1245090909091</v>
      </c>
      <c r="V26" s="313">
        <f t="shared" si="13"/>
        <v>964.1245090909091</v>
      </c>
      <c r="W26" s="321">
        <f t="shared" si="23"/>
        <v>1060.5369600000001</v>
      </c>
      <c r="X26" s="321">
        <f t="shared" si="23"/>
        <v>1060.5369600000001</v>
      </c>
      <c r="Y26" s="259">
        <f>'Tariffs 2020'!BF20</f>
        <v>0</v>
      </c>
      <c r="Z26" s="268" t="str">
        <f>'Tariffs 2020'!BG20</f>
        <v>n</v>
      </c>
      <c r="AA26" s="260" t="s">
        <v>288</v>
      </c>
    </row>
    <row r="27" spans="1:27" ht="25" customHeight="1" thickBot="1" x14ac:dyDescent="0.2">
      <c r="A27" s="291" t="str">
        <f>'Tariffs 2020'!F21</f>
        <v>Origin Energy</v>
      </c>
      <c r="B27" s="292" t="str">
        <f>'Tariffs 2020'!D21</f>
        <v>AGN Murray Valley</v>
      </c>
      <c r="C27" s="292" t="str">
        <f>'Tariffs 2020'!G21</f>
        <v>Max Saver</v>
      </c>
      <c r="D27" s="293">
        <f>60*'Tariffs 2020'!H21/100</f>
        <v>37.36363636363636</v>
      </c>
      <c r="E27" s="293">
        <f>IF('Tariffs 2020'!K21="",$C$5*'Tariffs 2020'!W21/100,IF($C$5&gt;='Tariffs 2020'!L21,('Tariffs 2020'!L21*'Tariffs 2020'!W21/100),($C$5*'Tariffs 2020'!W21/100)))</f>
        <v>52.757454545454536</v>
      </c>
      <c r="F27" s="293">
        <f>IF(AND('Tariffs 2020'!L21&gt;0,'Tariffs 2020'!M21&gt;0),IF($C$5&lt;'Tariffs 2020'!L21,0,IF(($C$5-'Tariffs 2020'!L21)&lt;=('Tariffs 2020'!M21+'Tariffs 2020'!L21),(($C$5-'Tariffs 2020'!L21)*'Tariffs 2020'!X21/100),(('Tariffs 2020'!M21)*'Tariffs 2020'!X21/100))),0)</f>
        <v>0</v>
      </c>
      <c r="G27" s="293">
        <f>IF(AND('Tariffs 2020'!M21&gt;0,'Tariffs 2020'!N21&gt;0),IF($C$5&lt;('Tariffs 2020'!L21+'Tariffs 2020'!M21),0,IF(($C$5-'Tariffs 2020'!L21+'Tariffs 2020'!M21)&lt;=('Tariffs 2020'!L21+'Tariffs 2020'!M21+'Tariffs 2020'!N21),(($C$5-('Tariffs 2020'!L21+'Tariffs 2020'!M21))*'Tariffs 2020'!Y21/100),('Tariffs 2020'!N21*'Tariffs 2020'!Y21/100))),0)</f>
        <v>0</v>
      </c>
      <c r="H27" s="293">
        <f>IF(AND('Tariffs 2020'!N21&gt;0,'Tariffs 2020'!O21&gt;0),IF($C$5&lt;('Tariffs 2020'!L21+'Tariffs 2020'!M21+'Tariffs 2020'!N21),0,IF(($C$5-'Tariffs 2020'!L21+'Tariffs 2020'!M21+'Tariffs 2020'!N21)&lt;=('Tariffs 2020'!L21+'Tariffs 2020'!M21+'Tariffs 2020'!N21+'Tariffs 2020'!O21),(($C$5-('Tariffs 2020'!L21+'Tariffs 2020'!M21+'Tariffs 2020'!N21))*'Tariffs 2020'!Z21/100),('Tariffs 2020'!O21*'Tariffs 2020'!Z21/100))),0)</f>
        <v>0</v>
      </c>
      <c r="I27" s="293">
        <f>IF(AND('Tariffs 2020'!O21&gt;0,'Tariffs 2020'!P21&gt;0),IF($C$5&lt;('Tariffs 2020'!L21+'Tariffs 2020'!M21+'Tariffs 2020'!N21+'Tariffs 2020'!O21),0,IF(($C$5-'Tariffs 2020'!L21+'Tariffs 2020'!M21+'Tariffs 2020'!N21+'Tariffs 2020'!O21)&lt;=('Tariffs 2020'!L21+'Tariffs 2020'!M21+'Tariffs 2020'!N21+'Tariffs 2020'!O21+'Tariffs 2020'!P21),(($C$5-('Tariffs 2020'!L21+'Tariffs 2020'!M21+'Tariffs 2020'!N21+'Tariffs 2020'!O21))*'Tariffs 2020'!AA21/100),('Tariffs 2020'!P21*'Tariffs 2020'!AA21/100))),0)</f>
        <v>0</v>
      </c>
      <c r="J27" s="293">
        <f>IF(AND('Tariffs 2020'!P21&gt;0,'Tariffs 2020'!O21&gt;0),IF(($C$5&lt;SUM('Tariffs 2020'!L21:P21)),(0),($C$5-SUM('Tariffs 2020'!L21:P21))*'Tariffs 2020'!AB21/100),IF(AND('Tariffs 2020'!O21&gt;0,'Tariffs 2020'!P21=""),IF(($C$5&lt; SUM('Tariffs 2020'!L21:O21)),(0),($C$5-SUM('Tariffs 2020'!L21:O21))*'Tariffs 2020'!AA21/100),IF(AND('Tariffs 2020'!N21&gt;0,'Tariffs 2020'!O21=""),IF(($C$5&lt; SUM('Tariffs 2020'!L21:N21)),(0),($C$5-SUM('Tariffs 2020'!L21:N21))*'Tariffs 2020'!Z21/100),IF(AND('Tariffs 2020'!M21&gt;0,'Tariffs 2020'!N21=""),IF(($C$5&lt;'Tariffs 2020'!M21+'Tariffs 2020'!L21),(0),(($C$5-('Tariffs 2020'!M21+'Tariffs 2020'!L21))*'Tariffs 2020'!Y21/100)),IF(AND('Tariffs 2020'!L21&gt;0,'Tariffs 2020'!M21=""&gt;0),IF(($C$5&lt;'Tariffs 2020'!L21),(0),($C$5-'Tariffs 2020'!L21)*'Tariffs 2020'!X21/100),0)))))</f>
        <v>55.901454545454541</v>
      </c>
      <c r="K27" s="293">
        <f t="shared" si="0"/>
        <v>146.02254545454542</v>
      </c>
      <c r="L27" s="293">
        <f t="shared" si="6"/>
        <v>651.95345454545441</v>
      </c>
      <c r="M27" s="310">
        <f t="shared" si="7"/>
        <v>876.13527272727254</v>
      </c>
      <c r="N27" s="294">
        <f t="shared" si="8"/>
        <v>963.74879999999985</v>
      </c>
      <c r="O27" s="292">
        <f>'Tariffs 2020'!AT21</f>
        <v>10</v>
      </c>
      <c r="P27" s="292">
        <f>'Tariffs 2020'!AU21</f>
        <v>0</v>
      </c>
      <c r="Q27" s="292">
        <f>'Tariffs 2020'!AV21</f>
        <v>0</v>
      </c>
      <c r="R27" s="292">
        <f>'Tariffs 2020'!AW21</f>
        <v>0</v>
      </c>
      <c r="S27" s="295" t="str">
        <f t="shared" si="22"/>
        <v>Guaranteed off bill</v>
      </c>
      <c r="T27" s="295" t="str">
        <f t="shared" si="11"/>
        <v>Inclusive</v>
      </c>
      <c r="U27" s="315">
        <f t="shared" si="12"/>
        <v>788.52174545454534</v>
      </c>
      <c r="V27" s="315">
        <f t="shared" si="13"/>
        <v>788.52174545454534</v>
      </c>
      <c r="W27" s="323">
        <f t="shared" si="23"/>
        <v>867.37392</v>
      </c>
      <c r="X27" s="323">
        <f t="shared" si="23"/>
        <v>867.37392</v>
      </c>
      <c r="Y27" s="296">
        <f>'Tariffs 2020'!BF21</f>
        <v>0</v>
      </c>
      <c r="Z27" s="296" t="str">
        <f>'Tariffs 2020'!BG21</f>
        <v>n</v>
      </c>
      <c r="AA27" s="297" t="s">
        <v>288</v>
      </c>
    </row>
    <row r="28" spans="1:27" ht="25" customHeight="1" thickTop="1" x14ac:dyDescent="0.15">
      <c r="A28" s="284" t="str">
        <f>'Tariffs 2020'!F22</f>
        <v>Origin Energy</v>
      </c>
      <c r="B28" s="285" t="str">
        <f>'Tariffs 2020'!D22</f>
        <v>AGN Cooma</v>
      </c>
      <c r="C28" s="285" t="str">
        <f>'Tariffs 2020'!G22</f>
        <v>Max Saver</v>
      </c>
      <c r="D28" s="286">
        <f>60*'Tariffs 2020'!H22/100</f>
        <v>42.54545454545454</v>
      </c>
      <c r="E28" s="286">
        <f>IF('Tariffs 2020'!K22="",$C$5*'Tariffs 2020'!W22/100,IF($C$5&gt;='Tariffs 2020'!L22,('Tariffs 2020'!L22*'Tariffs 2020'!W22/100),($C$5*'Tariffs 2020'!W22/100)))</f>
        <v>107.27272727272727</v>
      </c>
      <c r="F28" s="286">
        <f>IF(AND('Tariffs 2020'!L22&gt;0,'Tariffs 2020'!M22&gt;0),IF($C$5&lt;'Tariffs 2020'!L22,0,IF(($C$5-'Tariffs 2020'!L22)&lt;=('Tariffs 2020'!M22+'Tariffs 2020'!L22),(($C$5-'Tariffs 2020'!L22)*'Tariffs 2020'!X22/100),(('Tariffs 2020'!M22)*'Tariffs 2020'!X22/100))),0)</f>
        <v>0</v>
      </c>
      <c r="G28" s="286">
        <f>IF(AND('Tariffs 2020'!M22&gt;0,'Tariffs 2020'!N22&gt;0),IF($C$5&lt;('Tariffs 2020'!L22+'Tariffs 2020'!M22),0,IF(($C$5-'Tariffs 2020'!L22+'Tariffs 2020'!M22)&lt;=('Tariffs 2020'!L22+'Tariffs 2020'!M22+'Tariffs 2020'!N22),(($C$5-('Tariffs 2020'!L22+'Tariffs 2020'!M22))*'Tariffs 2020'!Y22/100),('Tariffs 2020'!N22*'Tariffs 2020'!Y22/100))),0)</f>
        <v>0</v>
      </c>
      <c r="H28" s="286">
        <f>IF(AND('Tariffs 2020'!N22&gt;0,'Tariffs 2020'!O22&gt;0),IF($C$5&lt;('Tariffs 2020'!L22+'Tariffs 2020'!M22+'Tariffs 2020'!N22),0,IF(($C$5-'Tariffs 2020'!L22+'Tariffs 2020'!M22+'Tariffs 2020'!N22)&lt;=('Tariffs 2020'!L22+'Tariffs 2020'!M22+'Tariffs 2020'!N22+'Tariffs 2020'!O22),(($C$5-('Tariffs 2020'!L22+'Tariffs 2020'!M22+'Tariffs 2020'!N22))*'Tariffs 2020'!Z22/100),('Tariffs 2020'!O22*'Tariffs 2020'!Z22/100))),0)</f>
        <v>0</v>
      </c>
      <c r="I28" s="286">
        <f>IF(AND('Tariffs 2020'!O22&gt;0,'Tariffs 2020'!P22&gt;0),IF($C$5&lt;('Tariffs 2020'!L22+'Tariffs 2020'!M22+'Tariffs 2020'!N22+'Tariffs 2020'!O22),0,IF(($C$5-'Tariffs 2020'!L22+'Tariffs 2020'!M22+'Tariffs 2020'!N22+'Tariffs 2020'!O22)&lt;=('Tariffs 2020'!L22+'Tariffs 2020'!M22+'Tariffs 2020'!N22+'Tariffs 2020'!O22+'Tariffs 2020'!P22),(($C$5-('Tariffs 2020'!L22+'Tariffs 2020'!M22+'Tariffs 2020'!N22+'Tariffs 2020'!O22))*'Tariffs 2020'!AA22/100),('Tariffs 2020'!P22*'Tariffs 2020'!AA22/100))),0)</f>
        <v>0</v>
      </c>
      <c r="J28" s="286">
        <f>IF(AND('Tariffs 2020'!P22&gt;0,'Tariffs 2020'!O22&gt;0),IF(($C$5&lt;SUM('Tariffs 2020'!L22:P22)),(0),($C$5-SUM('Tariffs 2020'!L22:P22))*'Tariffs 2020'!AB22/100),IF(AND('Tariffs 2020'!O22&gt;0,'Tariffs 2020'!P22=""),IF(($C$5&lt; SUM('Tariffs 2020'!L22:O22)),(0),($C$5-SUM('Tariffs 2020'!L22:O22))*'Tariffs 2020'!AA22/100),IF(AND('Tariffs 2020'!N22&gt;0,'Tariffs 2020'!O22=""),IF(($C$5&lt; SUM('Tariffs 2020'!L22:N22)),(0),($C$5-SUM('Tariffs 2020'!L22:N22))*'Tariffs 2020'!Z22/100),IF(AND('Tariffs 2020'!M22&gt;0,'Tariffs 2020'!N22=""),IF(($C$5&lt;'Tariffs 2020'!M22+'Tariffs 2020'!L22),(0),(($C$5-('Tariffs 2020'!M22+'Tariffs 2020'!L22))*'Tariffs 2020'!Y22/100)),IF(AND('Tariffs 2020'!L22&gt;0,'Tariffs 2020'!M22=""&gt;0),IF(($C$5&lt;'Tariffs 2020'!L22),(0),($C$5-'Tariffs 2020'!L22)*'Tariffs 2020'!X22/100),0)))))</f>
        <v>0</v>
      </c>
      <c r="K28" s="286">
        <f t="shared" si="0"/>
        <v>149.81818181818181</v>
      </c>
      <c r="L28" s="286">
        <f t="shared" si="6"/>
        <v>643.63636363636363</v>
      </c>
      <c r="M28" s="309">
        <f t="shared" si="7"/>
        <v>898.90909090909088</v>
      </c>
      <c r="N28" s="287">
        <f t="shared" si="8"/>
        <v>988.80000000000007</v>
      </c>
      <c r="O28" s="285">
        <f>'Tariffs 2020'!AT22</f>
        <v>10</v>
      </c>
      <c r="P28" s="285">
        <f>'Tariffs 2020'!AU22</f>
        <v>0</v>
      </c>
      <c r="Q28" s="285">
        <f>'Tariffs 2020'!AV22</f>
        <v>0</v>
      </c>
      <c r="R28" s="285">
        <f>'Tariffs 2020'!AW22</f>
        <v>0</v>
      </c>
      <c r="S28" s="288" t="str">
        <f t="shared" ref="S28:S29" si="24">IF(SUM(O28:R28)=0,"No discount",IF(O28&gt;0,"Guaranteed off bill",IF(P28&gt;0,"Guaranteed off usage",IF(Q28&gt;0,"Pay-on-time off bill","Pay-on-time off usage"))))</f>
        <v>Guaranteed off bill</v>
      </c>
      <c r="T28" s="288" t="str">
        <f t="shared" si="11"/>
        <v>Inclusive</v>
      </c>
      <c r="U28" s="314">
        <f t="shared" si="12"/>
        <v>809.0181818181818</v>
      </c>
      <c r="V28" s="314">
        <f t="shared" si="13"/>
        <v>809.0181818181818</v>
      </c>
      <c r="W28" s="322">
        <f t="shared" ref="W28:W36" si="25">U28*1.1</f>
        <v>889.92000000000007</v>
      </c>
      <c r="X28" s="322">
        <f t="shared" ref="X28:X36" si="26">V28*1.1</f>
        <v>889.92000000000007</v>
      </c>
      <c r="Y28" s="289">
        <f>'Tariffs 2020'!BF22</f>
        <v>0</v>
      </c>
      <c r="Z28" s="305" t="str">
        <f>'Tariffs 2020'!BG22</f>
        <v>n</v>
      </c>
      <c r="AA28" s="290" t="s">
        <v>288</v>
      </c>
    </row>
    <row r="29" spans="1:27" ht="25" customHeight="1" thickBot="1" x14ac:dyDescent="0.2">
      <c r="A29" s="291" t="str">
        <f>'Tariffs 2020'!F23</f>
        <v>Red Energy</v>
      </c>
      <c r="B29" s="292" t="str">
        <f>'Tariffs 2020'!D23</f>
        <v>AGN Cooma</v>
      </c>
      <c r="C29" s="292" t="str">
        <f>'Tariffs 2020'!G23</f>
        <v>Living Energy Saver</v>
      </c>
      <c r="D29" s="293">
        <f>60*'Tariffs 2020'!H23/100</f>
        <v>38.4</v>
      </c>
      <c r="E29" s="293">
        <f>IF('Tariffs 2020'!K23="",$C$5*'Tariffs 2020'!W23/100,IF($C$5&gt;='Tariffs 2020'!L23,('Tariffs 2020'!L23*'Tariffs 2020'!W23/100),($C$5*'Tariffs 2020'!W23/100)))</f>
        <v>103.99999999999999</v>
      </c>
      <c r="F29" s="293">
        <f>IF(AND('Tariffs 2020'!L23&gt;0,'Tariffs 2020'!M23&gt;0),IF($C$5&lt;'Tariffs 2020'!L23,0,IF(($C$5-'Tariffs 2020'!L23)&lt;=('Tariffs 2020'!M23+'Tariffs 2020'!L23),(($C$5-'Tariffs 2020'!L23)*'Tariffs 2020'!X23/100),(('Tariffs 2020'!M23)*'Tariffs 2020'!X23/100))),0)</f>
        <v>0</v>
      </c>
      <c r="G29" s="293">
        <f>IF(AND('Tariffs 2020'!M23&gt;0,'Tariffs 2020'!N23&gt;0),IF($C$5&lt;('Tariffs 2020'!L23+'Tariffs 2020'!M23),0,IF(($C$5-'Tariffs 2020'!L23+'Tariffs 2020'!M23)&lt;=('Tariffs 2020'!L23+'Tariffs 2020'!M23+'Tariffs 2020'!N23),(($C$5-('Tariffs 2020'!L23+'Tariffs 2020'!M23))*'Tariffs 2020'!Y23/100),('Tariffs 2020'!N23*'Tariffs 2020'!Y23/100))),0)</f>
        <v>0</v>
      </c>
      <c r="H29" s="293">
        <f>IF(AND('Tariffs 2020'!N23&gt;0,'Tariffs 2020'!O23&gt;0),IF($C$5&lt;('Tariffs 2020'!L23+'Tariffs 2020'!M23+'Tariffs 2020'!N23),0,IF(($C$5-'Tariffs 2020'!L23+'Tariffs 2020'!M23+'Tariffs 2020'!N23)&lt;=('Tariffs 2020'!L23+'Tariffs 2020'!M23+'Tariffs 2020'!N23+'Tariffs 2020'!O23),(($C$5-('Tariffs 2020'!L23+'Tariffs 2020'!M23+'Tariffs 2020'!N23))*'Tariffs 2020'!Z23/100),('Tariffs 2020'!O23*'Tariffs 2020'!Z23/100))),0)</f>
        <v>0</v>
      </c>
      <c r="I29" s="293">
        <f>IF(AND('Tariffs 2020'!O23&gt;0,'Tariffs 2020'!P23&gt;0),IF($C$5&lt;('Tariffs 2020'!L23+'Tariffs 2020'!M23+'Tariffs 2020'!N23+'Tariffs 2020'!O23),0,IF(($C$5-'Tariffs 2020'!L23+'Tariffs 2020'!M23+'Tariffs 2020'!N23+'Tariffs 2020'!O23)&lt;=('Tariffs 2020'!L23+'Tariffs 2020'!M23+'Tariffs 2020'!N23+'Tariffs 2020'!O23+'Tariffs 2020'!P23),(($C$5-('Tariffs 2020'!L23+'Tariffs 2020'!M23+'Tariffs 2020'!N23+'Tariffs 2020'!O23))*'Tariffs 2020'!AA23/100),('Tariffs 2020'!P23*'Tariffs 2020'!AA23/100))),0)</f>
        <v>0</v>
      </c>
      <c r="J29" s="293">
        <f>IF(AND('Tariffs 2020'!P23&gt;0,'Tariffs 2020'!O23&gt;0),IF(($C$5&lt;SUM('Tariffs 2020'!L23:P23)),(0),($C$5-SUM('Tariffs 2020'!L23:P23))*'Tariffs 2020'!AB23/100),IF(AND('Tariffs 2020'!O23&gt;0,'Tariffs 2020'!P23=""),IF(($C$5&lt; SUM('Tariffs 2020'!L23:O23)),(0),($C$5-SUM('Tariffs 2020'!L23:O23))*'Tariffs 2020'!AA23/100),IF(AND('Tariffs 2020'!N23&gt;0,'Tariffs 2020'!O23=""),IF(($C$5&lt; SUM('Tariffs 2020'!L23:N23)),(0),($C$5-SUM('Tariffs 2020'!L23:N23))*'Tariffs 2020'!Z23/100),IF(AND('Tariffs 2020'!M23&gt;0,'Tariffs 2020'!N23=""),IF(($C$5&lt;'Tariffs 2020'!M23+'Tariffs 2020'!L23),(0),(($C$5-('Tariffs 2020'!M23+'Tariffs 2020'!L23))*'Tariffs 2020'!Y23/100)),IF(AND('Tariffs 2020'!L23&gt;0,'Tariffs 2020'!M23=""&gt;0),IF(($C$5&lt;'Tariffs 2020'!L23),(0),($C$5-'Tariffs 2020'!L23)*'Tariffs 2020'!X23/100),0)))))</f>
        <v>0</v>
      </c>
      <c r="K29" s="293">
        <f t="shared" si="0"/>
        <v>142.39999999999998</v>
      </c>
      <c r="L29" s="293">
        <f t="shared" si="6"/>
        <v>623.99999999999989</v>
      </c>
      <c r="M29" s="310">
        <f t="shared" si="7"/>
        <v>854.39999999999986</v>
      </c>
      <c r="N29" s="294">
        <f t="shared" si="8"/>
        <v>939.83999999999992</v>
      </c>
      <c r="O29" s="292">
        <f>'Tariffs 2020'!AT23</f>
        <v>0</v>
      </c>
      <c r="P29" s="292">
        <f>'Tariffs 2020'!AU23</f>
        <v>0</v>
      </c>
      <c r="Q29" s="292">
        <f>'Tariffs 2020'!AV23</f>
        <v>0</v>
      </c>
      <c r="R29" s="292">
        <f>'Tariffs 2020'!AW23</f>
        <v>0</v>
      </c>
      <c r="S29" s="295" t="str">
        <f t="shared" si="24"/>
        <v>No discount</v>
      </c>
      <c r="T29" s="295" t="str">
        <f t="shared" si="11"/>
        <v>Inclusive</v>
      </c>
      <c r="U29" s="315">
        <f t="shared" si="12"/>
        <v>854.39999999999986</v>
      </c>
      <c r="V29" s="315">
        <f t="shared" si="13"/>
        <v>854.39999999999986</v>
      </c>
      <c r="W29" s="323">
        <f t="shared" si="25"/>
        <v>939.83999999999992</v>
      </c>
      <c r="X29" s="323">
        <f t="shared" si="26"/>
        <v>939.83999999999992</v>
      </c>
      <c r="Y29" s="296">
        <f>'Tariffs 2020'!BF23</f>
        <v>0</v>
      </c>
      <c r="Z29" s="296" t="str">
        <f>'Tariffs 2020'!BG23</f>
        <v>n</v>
      </c>
      <c r="AA29" s="297" t="s">
        <v>400</v>
      </c>
    </row>
    <row r="30" spans="1:27" ht="25" customHeight="1" thickTop="1" x14ac:dyDescent="0.15">
      <c r="A30" s="284" t="str">
        <f>'Tariffs 2020'!F24</f>
        <v>AGL</v>
      </c>
      <c r="B30" s="285" t="str">
        <f>'Tariffs 2020'!D24</f>
        <v>AGN Temora</v>
      </c>
      <c r="C30" s="285" t="str">
        <f>'Tariffs 2020'!G24</f>
        <v>Essentials Saver</v>
      </c>
      <c r="D30" s="286">
        <f>60*'Tariffs 2020'!H24/100</f>
        <v>47.230909090909087</v>
      </c>
      <c r="E30" s="286">
        <f>IF('Tariffs 2020'!K24="",$C$5*'Tariffs 2020'!W24/100,IF($C$5&gt;='Tariffs 2020'!L24,('Tariffs 2020'!L24*'Tariffs 2020'!W24/100),($C$5*'Tariffs 2020'!W24/100)))</f>
        <v>97.818181818181813</v>
      </c>
      <c r="F30" s="286">
        <f>IF(AND('Tariffs 2020'!L24&gt;0,'Tariffs 2020'!M24&gt;0),IF($C$5&lt;'Tariffs 2020'!L24,0,IF(($C$5-'Tariffs 2020'!L24)&lt;=('Tariffs 2020'!M24+'Tariffs 2020'!L24),(($C$5-'Tariffs 2020'!L24)*'Tariffs 2020'!X24/100),(('Tariffs 2020'!M24)*'Tariffs 2020'!X24/100))),0)</f>
        <v>0</v>
      </c>
      <c r="G30" s="286">
        <f>IF(AND('Tariffs 2020'!M24&gt;0,'Tariffs 2020'!N24&gt;0),IF($C$5&lt;('Tariffs 2020'!L24+'Tariffs 2020'!M24),0,IF(($C$5-'Tariffs 2020'!L24+'Tariffs 2020'!M24)&lt;=('Tariffs 2020'!L24+'Tariffs 2020'!M24+'Tariffs 2020'!N24),(($C$5-('Tariffs 2020'!L24+'Tariffs 2020'!M24))*'Tariffs 2020'!Y24/100),('Tariffs 2020'!N24*'Tariffs 2020'!Y24/100))),0)</f>
        <v>0</v>
      </c>
      <c r="H30" s="286">
        <f>IF(AND('Tariffs 2020'!N24&gt;0,'Tariffs 2020'!O24&gt;0),IF($C$5&lt;('Tariffs 2020'!L24+'Tariffs 2020'!M24+'Tariffs 2020'!N24),0,IF(($C$5-'Tariffs 2020'!L24+'Tariffs 2020'!M24+'Tariffs 2020'!N24)&lt;=('Tariffs 2020'!L24+'Tariffs 2020'!M24+'Tariffs 2020'!N24+'Tariffs 2020'!O24),(($C$5-('Tariffs 2020'!L24+'Tariffs 2020'!M24+'Tariffs 2020'!N24))*'Tariffs 2020'!Z24/100),('Tariffs 2020'!O24*'Tariffs 2020'!Z24/100))),0)</f>
        <v>0</v>
      </c>
      <c r="I30" s="286">
        <f>IF(AND('Tariffs 2020'!O24&gt;0,'Tariffs 2020'!P24&gt;0),IF($C$5&lt;('Tariffs 2020'!L24+'Tariffs 2020'!M24+'Tariffs 2020'!N24+'Tariffs 2020'!O24),0,IF(($C$5-'Tariffs 2020'!L24+'Tariffs 2020'!M24+'Tariffs 2020'!N24+'Tariffs 2020'!O24)&lt;=('Tariffs 2020'!L24+'Tariffs 2020'!M24+'Tariffs 2020'!N24+'Tariffs 2020'!O24+'Tariffs 2020'!P24),(($C$5-('Tariffs 2020'!L24+'Tariffs 2020'!M24+'Tariffs 2020'!N24+'Tariffs 2020'!O24))*'Tariffs 2020'!AA24/100),('Tariffs 2020'!P24*'Tariffs 2020'!AA24/100))),0)</f>
        <v>0</v>
      </c>
      <c r="J30" s="286">
        <f>IF(AND('Tariffs 2020'!P24&gt;0,'Tariffs 2020'!O24&gt;0),IF(($C$5&lt;SUM('Tariffs 2020'!L24:P24)),(0),($C$5-SUM('Tariffs 2020'!L24:P24))*'Tariffs 2020'!AB24/100),IF(AND('Tariffs 2020'!O24&gt;0,'Tariffs 2020'!P24=""),IF(($C$5&lt; SUM('Tariffs 2020'!L24:O24)),(0),($C$5-SUM('Tariffs 2020'!L24:O24))*'Tariffs 2020'!AA24/100),IF(AND('Tariffs 2020'!N24&gt;0,'Tariffs 2020'!O24=""),IF(($C$5&lt; SUM('Tariffs 2020'!L24:N24)),(0),($C$5-SUM('Tariffs 2020'!L24:N24))*'Tariffs 2020'!Z24/100),IF(AND('Tariffs 2020'!M24&gt;0,'Tariffs 2020'!N24=""),IF(($C$5&lt;'Tariffs 2020'!M24+'Tariffs 2020'!L24),(0),(($C$5-('Tariffs 2020'!M24+'Tariffs 2020'!L24))*'Tariffs 2020'!Y24/100)),IF(AND('Tariffs 2020'!L24&gt;0,'Tariffs 2020'!M24=""&gt;0),IF(($C$5&lt;'Tariffs 2020'!L24),(0),($C$5-'Tariffs 2020'!L24)*'Tariffs 2020'!X24/100),0)))))</f>
        <v>0</v>
      </c>
      <c r="K30" s="286">
        <f t="shared" si="0"/>
        <v>145.04909090909089</v>
      </c>
      <c r="L30" s="286">
        <f t="shared" si="6"/>
        <v>586.90909090909088</v>
      </c>
      <c r="M30" s="309">
        <f t="shared" si="7"/>
        <v>870.29454545454541</v>
      </c>
      <c r="N30" s="287">
        <f t="shared" si="8"/>
        <v>957.32400000000007</v>
      </c>
      <c r="O30" s="285">
        <f>'Tariffs 2020'!AT24</f>
        <v>0</v>
      </c>
      <c r="P30" s="285">
        <f>'Tariffs 2020'!AU24</f>
        <v>0</v>
      </c>
      <c r="Q30" s="285">
        <f>'Tariffs 2020'!AV24</f>
        <v>0</v>
      </c>
      <c r="R30" s="285">
        <f>'Tariffs 2020'!AW24</f>
        <v>0</v>
      </c>
      <c r="S30" s="288" t="str">
        <f t="shared" ref="S30:S31" si="27">IF(SUM(O30:R30)=0,"No discount",IF(O30&gt;0,"Guaranteed off bill",IF(P30&gt;0,"Guaranteed off usage",IF(Q30&gt;0,"Pay-on-time off bill","Pay-on-time off usage"))))</f>
        <v>No discount</v>
      </c>
      <c r="T30" s="288" t="str">
        <f t="shared" si="11"/>
        <v>Exclusive</v>
      </c>
      <c r="U30" s="314">
        <f t="shared" si="12"/>
        <v>870.29454545454541</v>
      </c>
      <c r="V30" s="314">
        <f t="shared" si="13"/>
        <v>870.29454545454541</v>
      </c>
      <c r="W30" s="322">
        <f t="shared" si="25"/>
        <v>957.32400000000007</v>
      </c>
      <c r="X30" s="322">
        <f t="shared" si="26"/>
        <v>957.32400000000007</v>
      </c>
      <c r="Y30" s="289">
        <f>'Tariffs 2020'!BF24</f>
        <v>0</v>
      </c>
      <c r="Z30" s="305" t="str">
        <f>'Tariffs 2020'!BG24</f>
        <v>n</v>
      </c>
      <c r="AA30" s="290" t="s">
        <v>288</v>
      </c>
    </row>
    <row r="31" spans="1:27" ht="25" customHeight="1" thickBot="1" x14ac:dyDescent="0.2">
      <c r="A31" s="291" t="str">
        <f>'Tariffs 2020'!F25</f>
        <v>Origin Energy</v>
      </c>
      <c r="B31" s="292" t="str">
        <f>'Tariffs 2020'!D25</f>
        <v>AGN Temora</v>
      </c>
      <c r="C31" s="292" t="str">
        <f>'Tariffs 2020'!G25</f>
        <v>Max Saver</v>
      </c>
      <c r="D31" s="293">
        <f>60*'Tariffs 2020'!H25/100</f>
        <v>45.54545454545454</v>
      </c>
      <c r="E31" s="293">
        <f>IF('Tariffs 2020'!K25="",$C$5*'Tariffs 2020'!W25/100,IF($C$5&gt;='Tariffs 2020'!L25,('Tariffs 2020'!L25*'Tariffs 2020'!W25/100),($C$5*'Tariffs 2020'!W25/100)))</f>
        <v>107.27272727272727</v>
      </c>
      <c r="F31" s="293">
        <f>IF(AND('Tariffs 2020'!L25&gt;0,'Tariffs 2020'!M25&gt;0),IF($C$5&lt;'Tariffs 2020'!L25,0,IF(($C$5-'Tariffs 2020'!L25)&lt;=('Tariffs 2020'!M25+'Tariffs 2020'!L25),(($C$5-'Tariffs 2020'!L25)*'Tariffs 2020'!X25/100),(('Tariffs 2020'!M25)*'Tariffs 2020'!X25/100))),0)</f>
        <v>0</v>
      </c>
      <c r="G31" s="293">
        <f>IF(AND('Tariffs 2020'!M25&gt;0,'Tariffs 2020'!N25&gt;0),IF($C$5&lt;('Tariffs 2020'!L25+'Tariffs 2020'!M25),0,IF(($C$5-'Tariffs 2020'!L25+'Tariffs 2020'!M25)&lt;=('Tariffs 2020'!L25+'Tariffs 2020'!M25+'Tariffs 2020'!N25),(($C$5-('Tariffs 2020'!L25+'Tariffs 2020'!M25))*'Tariffs 2020'!Y25/100),('Tariffs 2020'!N25*'Tariffs 2020'!Y25/100))),0)</f>
        <v>0</v>
      </c>
      <c r="H31" s="293">
        <f>IF(AND('Tariffs 2020'!N25&gt;0,'Tariffs 2020'!O25&gt;0),IF($C$5&lt;('Tariffs 2020'!L25+'Tariffs 2020'!M25+'Tariffs 2020'!N25),0,IF(($C$5-'Tariffs 2020'!L25+'Tariffs 2020'!M25+'Tariffs 2020'!N25)&lt;=('Tariffs 2020'!L25+'Tariffs 2020'!M25+'Tariffs 2020'!N25+'Tariffs 2020'!O25),(($C$5-('Tariffs 2020'!L25+'Tariffs 2020'!M25+'Tariffs 2020'!N25))*'Tariffs 2020'!Z25/100),('Tariffs 2020'!O25*'Tariffs 2020'!Z25/100))),0)</f>
        <v>0</v>
      </c>
      <c r="I31" s="293">
        <f>IF(AND('Tariffs 2020'!O25&gt;0,'Tariffs 2020'!P25&gt;0),IF($C$5&lt;('Tariffs 2020'!L25+'Tariffs 2020'!M25+'Tariffs 2020'!N25+'Tariffs 2020'!O25),0,IF(($C$5-'Tariffs 2020'!L25+'Tariffs 2020'!M25+'Tariffs 2020'!N25+'Tariffs 2020'!O25)&lt;=('Tariffs 2020'!L25+'Tariffs 2020'!M25+'Tariffs 2020'!N25+'Tariffs 2020'!O25+'Tariffs 2020'!P25),(($C$5-('Tariffs 2020'!L25+'Tariffs 2020'!M25+'Tariffs 2020'!N25+'Tariffs 2020'!O25))*'Tariffs 2020'!AA25/100),('Tariffs 2020'!P25*'Tariffs 2020'!AA25/100))),0)</f>
        <v>0</v>
      </c>
      <c r="J31" s="293">
        <f>IF(AND('Tariffs 2020'!P25&gt;0,'Tariffs 2020'!O25&gt;0),IF(($C$5&lt;SUM('Tariffs 2020'!L25:P25)),(0),($C$5-SUM('Tariffs 2020'!L25:P25))*'Tariffs 2020'!AB25/100),IF(AND('Tariffs 2020'!O25&gt;0,'Tariffs 2020'!P25=""),IF(($C$5&lt; SUM('Tariffs 2020'!L25:O25)),(0),($C$5-SUM('Tariffs 2020'!L25:O25))*'Tariffs 2020'!AA25/100),IF(AND('Tariffs 2020'!N25&gt;0,'Tariffs 2020'!O25=""),IF(($C$5&lt; SUM('Tariffs 2020'!L25:N25)),(0),($C$5-SUM('Tariffs 2020'!L25:N25))*'Tariffs 2020'!Z25/100),IF(AND('Tariffs 2020'!M25&gt;0,'Tariffs 2020'!N25=""),IF(($C$5&lt;'Tariffs 2020'!M25+'Tariffs 2020'!L25),(0),(($C$5-('Tariffs 2020'!M25+'Tariffs 2020'!L25))*'Tariffs 2020'!Y25/100)),IF(AND('Tariffs 2020'!L25&gt;0,'Tariffs 2020'!M25=""&gt;0),IF(($C$5&lt;'Tariffs 2020'!L25),(0),($C$5-'Tariffs 2020'!L25)*'Tariffs 2020'!X25/100),0)))))</f>
        <v>0</v>
      </c>
      <c r="K31" s="293">
        <f t="shared" ref="K31" si="28">SUM(D31:J31)</f>
        <v>152.81818181818181</v>
      </c>
      <c r="L31" s="293">
        <f t="shared" si="6"/>
        <v>643.63636363636363</v>
      </c>
      <c r="M31" s="310">
        <f t="shared" si="7"/>
        <v>916.90909090909088</v>
      </c>
      <c r="N31" s="294">
        <f t="shared" si="8"/>
        <v>1008.6</v>
      </c>
      <c r="O31" s="292">
        <f>'Tariffs 2020'!AT25</f>
        <v>10</v>
      </c>
      <c r="P31" s="292">
        <f>'Tariffs 2020'!AU25</f>
        <v>0</v>
      </c>
      <c r="Q31" s="292">
        <f>'Tariffs 2020'!AV25</f>
        <v>0</v>
      </c>
      <c r="R31" s="292">
        <f>'Tariffs 2020'!AW25</f>
        <v>0</v>
      </c>
      <c r="S31" s="295" t="str">
        <f t="shared" si="27"/>
        <v>Guaranteed off bill</v>
      </c>
      <c r="T31" s="295" t="str">
        <f t="shared" si="11"/>
        <v>Inclusive</v>
      </c>
      <c r="U31" s="315">
        <f t="shared" si="12"/>
        <v>825.21818181818173</v>
      </c>
      <c r="V31" s="315">
        <f t="shared" si="13"/>
        <v>825.21818181818173</v>
      </c>
      <c r="W31" s="323">
        <f t="shared" si="25"/>
        <v>907.74</v>
      </c>
      <c r="X31" s="323">
        <f t="shared" si="26"/>
        <v>907.74</v>
      </c>
      <c r="Y31" s="296">
        <f>'Tariffs 2020'!BF25</f>
        <v>0</v>
      </c>
      <c r="Z31" s="296" t="str">
        <f>'Tariffs 2020'!BG25</f>
        <v>n</v>
      </c>
      <c r="AA31" s="297" t="s">
        <v>288</v>
      </c>
    </row>
    <row r="32" spans="1:27" ht="25" customHeight="1" thickTop="1" x14ac:dyDescent="0.15">
      <c r="A32" s="284" t="str">
        <f>'Tariffs 2020'!F26</f>
        <v>Origin Energy</v>
      </c>
      <c r="B32" s="285" t="str">
        <f>'Tariffs 2020'!D26</f>
        <v>AGN Tumut</v>
      </c>
      <c r="C32" s="285" t="str">
        <f>'Tariffs 2020'!G26</f>
        <v>Max Saver</v>
      </c>
      <c r="D32" s="286">
        <f>60*'Tariffs 2020'!H26/100</f>
        <v>48.81818181818182</v>
      </c>
      <c r="E32" s="286">
        <f>IF('Tariffs 2020'!K26="",$C$5*'Tariffs 2020'!W26/100,IF($C$5&gt;='Tariffs 2020'!L26,('Tariffs 2020'!L26*'Tariffs 2020'!W26/100),($C$5*'Tariffs 2020'!W26/100)))</f>
        <v>107.27272727272727</v>
      </c>
      <c r="F32" s="286">
        <f>IF(AND('Tariffs 2020'!L26&gt;0,'Tariffs 2020'!M26&gt;0),IF($C$5&lt;'Tariffs 2020'!L26,0,IF(($C$5-'Tariffs 2020'!L26)&lt;=('Tariffs 2020'!M26+'Tariffs 2020'!L26),(($C$5-'Tariffs 2020'!L26)*'Tariffs 2020'!X26/100),(('Tariffs 2020'!M26)*'Tariffs 2020'!X26/100))),0)</f>
        <v>0</v>
      </c>
      <c r="G32" s="286">
        <f>IF(AND('Tariffs 2020'!M26&gt;0,'Tariffs 2020'!N26&gt;0),IF($C$5&lt;('Tariffs 2020'!L26+'Tariffs 2020'!M26),0,IF(($C$5-'Tariffs 2020'!L26+'Tariffs 2020'!M26)&lt;=('Tariffs 2020'!L26+'Tariffs 2020'!M26+'Tariffs 2020'!N26),(($C$5-('Tariffs 2020'!L26+'Tariffs 2020'!M26))*'Tariffs 2020'!Y26/100),('Tariffs 2020'!N26*'Tariffs 2020'!Y26/100))),0)</f>
        <v>0</v>
      </c>
      <c r="H32" s="286">
        <f>IF(AND('Tariffs 2020'!N26&gt;0,'Tariffs 2020'!O26&gt;0),IF($C$5&lt;('Tariffs 2020'!L26+'Tariffs 2020'!M26+'Tariffs 2020'!N26),0,IF(($C$5-'Tariffs 2020'!L26+'Tariffs 2020'!M26+'Tariffs 2020'!N26)&lt;=('Tariffs 2020'!L26+'Tariffs 2020'!M26+'Tariffs 2020'!N26+'Tariffs 2020'!O26),(($C$5-('Tariffs 2020'!L26+'Tariffs 2020'!M26+'Tariffs 2020'!N26))*'Tariffs 2020'!Z26/100),('Tariffs 2020'!O26*'Tariffs 2020'!Z26/100))),0)</f>
        <v>0</v>
      </c>
      <c r="I32" s="286">
        <f>IF(AND('Tariffs 2020'!O26&gt;0,'Tariffs 2020'!P26&gt;0),IF($C$5&lt;('Tariffs 2020'!L26+'Tariffs 2020'!M26+'Tariffs 2020'!N26+'Tariffs 2020'!O26),0,IF(($C$5-'Tariffs 2020'!L26+'Tariffs 2020'!M26+'Tariffs 2020'!N26+'Tariffs 2020'!O26)&lt;=('Tariffs 2020'!L26+'Tariffs 2020'!M26+'Tariffs 2020'!N26+'Tariffs 2020'!O26+'Tariffs 2020'!P26),(($C$5-('Tariffs 2020'!L26+'Tariffs 2020'!M26+'Tariffs 2020'!N26+'Tariffs 2020'!O26))*'Tariffs 2020'!AA26/100),('Tariffs 2020'!P26*'Tariffs 2020'!AA26/100))),0)</f>
        <v>0</v>
      </c>
      <c r="J32" s="286">
        <f>IF(AND('Tariffs 2020'!P26&gt;0,'Tariffs 2020'!O26&gt;0),IF(($C$5&lt;SUM('Tariffs 2020'!L26:P26)),(0),($C$5-SUM('Tariffs 2020'!L26:P26))*'Tariffs 2020'!AB26/100),IF(AND('Tariffs 2020'!O26&gt;0,'Tariffs 2020'!P26=""),IF(($C$5&lt; SUM('Tariffs 2020'!L26:O26)),(0),($C$5-SUM('Tariffs 2020'!L26:O26))*'Tariffs 2020'!AA26/100),IF(AND('Tariffs 2020'!N26&gt;0,'Tariffs 2020'!O26=""),IF(($C$5&lt; SUM('Tariffs 2020'!L26:N26)),(0),($C$5-SUM('Tariffs 2020'!L26:N26))*'Tariffs 2020'!Z26/100),IF(AND('Tariffs 2020'!M26&gt;0,'Tariffs 2020'!N26=""),IF(($C$5&lt;'Tariffs 2020'!M26+'Tariffs 2020'!L26),(0),(($C$5-('Tariffs 2020'!M26+'Tariffs 2020'!L26))*'Tariffs 2020'!Y26/100)),IF(AND('Tariffs 2020'!L26&gt;0,'Tariffs 2020'!M26=""&gt;0),IF(($C$5&lt;'Tariffs 2020'!L26),(0),($C$5-'Tariffs 2020'!L26)*'Tariffs 2020'!X26/100),0)))))</f>
        <v>0</v>
      </c>
      <c r="K32" s="286">
        <f t="shared" si="0"/>
        <v>156.09090909090909</v>
      </c>
      <c r="L32" s="286">
        <f t="shared" si="6"/>
        <v>643.63636363636351</v>
      </c>
      <c r="M32" s="309">
        <f t="shared" si="7"/>
        <v>936.5454545454545</v>
      </c>
      <c r="N32" s="287">
        <f t="shared" si="8"/>
        <v>1030.2</v>
      </c>
      <c r="O32" s="285">
        <f>'Tariffs 2020'!AT26</f>
        <v>10</v>
      </c>
      <c r="P32" s="285">
        <f>'Tariffs 2020'!AU26</f>
        <v>0</v>
      </c>
      <c r="Q32" s="285">
        <f>'Tariffs 2020'!AV26</f>
        <v>0</v>
      </c>
      <c r="R32" s="285">
        <f>'Tariffs 2020'!AW26</f>
        <v>0</v>
      </c>
      <c r="S32" s="288" t="str">
        <f t="shared" ref="S32:S33" si="29">IF(SUM(O32:R32)=0,"No discount",IF(O32&gt;0,"Guaranteed off bill",IF(P32&gt;0,"Guaranteed off usage",IF(Q32&gt;0,"Pay-on-time off bill","Pay-on-time off usage"))))</f>
        <v>Guaranteed off bill</v>
      </c>
      <c r="T32" s="288" t="str">
        <f t="shared" si="11"/>
        <v>Inclusive</v>
      </c>
      <c r="U32" s="314">
        <f t="shared" si="12"/>
        <v>842.89090909090908</v>
      </c>
      <c r="V32" s="314">
        <f t="shared" si="13"/>
        <v>842.89090909090908</v>
      </c>
      <c r="W32" s="322">
        <f t="shared" si="25"/>
        <v>927.18000000000006</v>
      </c>
      <c r="X32" s="322">
        <f t="shared" si="26"/>
        <v>927.18000000000006</v>
      </c>
      <c r="Y32" s="289">
        <f>'Tariffs 2020'!BF26</f>
        <v>0</v>
      </c>
      <c r="Z32" s="305" t="str">
        <f>'Tariffs 2020'!BG26</f>
        <v>n</v>
      </c>
      <c r="AA32" s="290" t="s">
        <v>288</v>
      </c>
    </row>
    <row r="33" spans="1:27" ht="25" customHeight="1" thickBot="1" x14ac:dyDescent="0.2">
      <c r="A33" s="291" t="str">
        <f>'Tariffs 2020'!F27</f>
        <v>Red Energy</v>
      </c>
      <c r="B33" s="292" t="str">
        <f>'Tariffs 2020'!D27</f>
        <v>AGN Tumut</v>
      </c>
      <c r="C33" s="292" t="str">
        <f>'Tariffs 2020'!G27</f>
        <v>Living Energy Saver</v>
      </c>
      <c r="D33" s="293">
        <f>60*'Tariffs 2020'!H27/100</f>
        <v>44.4</v>
      </c>
      <c r="E33" s="293">
        <f>IF('Tariffs 2020'!K27="",$C$5*'Tariffs 2020'!W27/100,IF($C$5&gt;='Tariffs 2020'!L27,('Tariffs 2020'!L27*'Tariffs 2020'!W27/100),($C$5*'Tariffs 2020'!W27/100)))</f>
        <v>108</v>
      </c>
      <c r="F33" s="293">
        <f>IF(AND('Tariffs 2020'!L27&gt;0,'Tariffs 2020'!M27&gt;0),IF($C$5&lt;'Tariffs 2020'!L27,0,IF(($C$5-'Tariffs 2020'!L27)&lt;=('Tariffs 2020'!M27+'Tariffs 2020'!L27),(($C$5-'Tariffs 2020'!L27)*'Tariffs 2020'!X27/100),(('Tariffs 2020'!M27)*'Tariffs 2020'!X27/100))),0)</f>
        <v>0</v>
      </c>
      <c r="G33" s="293">
        <f>IF(AND('Tariffs 2020'!M27&gt;0,'Tariffs 2020'!N27&gt;0),IF($C$5&lt;('Tariffs 2020'!L27+'Tariffs 2020'!M27),0,IF(($C$5-'Tariffs 2020'!L27+'Tariffs 2020'!M27)&lt;=('Tariffs 2020'!L27+'Tariffs 2020'!M27+'Tariffs 2020'!N27),(($C$5-('Tariffs 2020'!L27+'Tariffs 2020'!M27))*'Tariffs 2020'!Y27/100),('Tariffs 2020'!N27*'Tariffs 2020'!Y27/100))),0)</f>
        <v>0</v>
      </c>
      <c r="H33" s="293">
        <f>IF(AND('Tariffs 2020'!N27&gt;0,'Tariffs 2020'!O27&gt;0),IF($C$5&lt;('Tariffs 2020'!L27+'Tariffs 2020'!M27+'Tariffs 2020'!N27),0,IF(($C$5-'Tariffs 2020'!L27+'Tariffs 2020'!M27+'Tariffs 2020'!N27)&lt;=('Tariffs 2020'!L27+'Tariffs 2020'!M27+'Tariffs 2020'!N27+'Tariffs 2020'!O27),(($C$5-('Tariffs 2020'!L27+'Tariffs 2020'!M27+'Tariffs 2020'!N27))*'Tariffs 2020'!Z27/100),('Tariffs 2020'!O27*'Tariffs 2020'!Z27/100))),0)</f>
        <v>0</v>
      </c>
      <c r="I33" s="293">
        <f>IF(AND('Tariffs 2020'!O27&gt;0,'Tariffs 2020'!P27&gt;0),IF($C$5&lt;('Tariffs 2020'!L27+'Tariffs 2020'!M27+'Tariffs 2020'!N27+'Tariffs 2020'!O27),0,IF(($C$5-'Tariffs 2020'!L27+'Tariffs 2020'!M27+'Tariffs 2020'!N27+'Tariffs 2020'!O27)&lt;=('Tariffs 2020'!L27+'Tariffs 2020'!M27+'Tariffs 2020'!N27+'Tariffs 2020'!O27+'Tariffs 2020'!P27),(($C$5-('Tariffs 2020'!L27+'Tariffs 2020'!M27+'Tariffs 2020'!N27+'Tariffs 2020'!O27))*'Tariffs 2020'!AA27/100),('Tariffs 2020'!P27*'Tariffs 2020'!AA27/100))),0)</f>
        <v>0</v>
      </c>
      <c r="J33" s="293">
        <f>IF(AND('Tariffs 2020'!P27&gt;0,'Tariffs 2020'!O27&gt;0),IF(($C$5&lt;SUM('Tariffs 2020'!L27:P27)),(0),($C$5-SUM('Tariffs 2020'!L27:P27))*'Tariffs 2020'!AB27/100),IF(AND('Tariffs 2020'!O27&gt;0,'Tariffs 2020'!P27=""),IF(($C$5&lt; SUM('Tariffs 2020'!L27:O27)),(0),($C$5-SUM('Tariffs 2020'!L27:O27))*'Tariffs 2020'!AA27/100),IF(AND('Tariffs 2020'!N27&gt;0,'Tariffs 2020'!O27=""),IF(($C$5&lt; SUM('Tariffs 2020'!L27:N27)),(0),($C$5-SUM('Tariffs 2020'!L27:N27))*'Tariffs 2020'!Z27/100),IF(AND('Tariffs 2020'!M27&gt;0,'Tariffs 2020'!N27=""),IF(($C$5&lt;'Tariffs 2020'!M27+'Tariffs 2020'!L27),(0),(($C$5-('Tariffs 2020'!M27+'Tariffs 2020'!L27))*'Tariffs 2020'!Y27/100)),IF(AND('Tariffs 2020'!L27&gt;0,'Tariffs 2020'!M27=""&gt;0),IF(($C$5&lt;'Tariffs 2020'!L27),(0),($C$5-'Tariffs 2020'!L27)*'Tariffs 2020'!X27/100),0)))))</f>
        <v>0</v>
      </c>
      <c r="K33" s="293">
        <f t="shared" si="0"/>
        <v>152.4</v>
      </c>
      <c r="L33" s="293">
        <f t="shared" si="6"/>
        <v>648.00000000000011</v>
      </c>
      <c r="M33" s="310">
        <f t="shared" si="7"/>
        <v>914.40000000000009</v>
      </c>
      <c r="N33" s="294">
        <f t="shared" si="8"/>
        <v>1005.8400000000001</v>
      </c>
      <c r="O33" s="292">
        <f>'Tariffs 2020'!AT27</f>
        <v>0</v>
      </c>
      <c r="P33" s="292">
        <f>'Tariffs 2020'!AU27</f>
        <v>0</v>
      </c>
      <c r="Q33" s="292">
        <f>'Tariffs 2020'!AV27</f>
        <v>0</v>
      </c>
      <c r="R33" s="292">
        <f>'Tariffs 2020'!AW27</f>
        <v>0</v>
      </c>
      <c r="S33" s="295" t="str">
        <f t="shared" si="29"/>
        <v>No discount</v>
      </c>
      <c r="T33" s="295" t="str">
        <f t="shared" si="11"/>
        <v>Inclusive</v>
      </c>
      <c r="U33" s="315">
        <f t="shared" si="12"/>
        <v>914.40000000000009</v>
      </c>
      <c r="V33" s="315">
        <f t="shared" si="13"/>
        <v>914.40000000000009</v>
      </c>
      <c r="W33" s="323">
        <f t="shared" si="25"/>
        <v>1005.8400000000001</v>
      </c>
      <c r="X33" s="323">
        <f t="shared" si="26"/>
        <v>1005.8400000000001</v>
      </c>
      <c r="Y33" s="296">
        <f>'Tariffs 2020'!BF27</f>
        <v>0</v>
      </c>
      <c r="Z33" s="296" t="str">
        <f>'Tariffs 2020'!BG27</f>
        <v>n</v>
      </c>
      <c r="AA33" s="297" t="s">
        <v>400</v>
      </c>
    </row>
    <row r="34" spans="1:27" ht="25" customHeight="1" thickTop="1" x14ac:dyDescent="0.15">
      <c r="A34" s="284" t="str">
        <f>'Tariffs 2020'!F28</f>
        <v>AGL</v>
      </c>
      <c r="B34" s="285" t="str">
        <f>'Tariffs 2020'!D28</f>
        <v>AGN Wagga Wagga</v>
      </c>
      <c r="C34" s="285" t="str">
        <f>'Tariffs 2020'!G28</f>
        <v>Essentials Saver</v>
      </c>
      <c r="D34" s="286">
        <f>60*'Tariffs 2020'!H28/100</f>
        <v>53.34545454545453</v>
      </c>
      <c r="E34" s="286">
        <f>IF('Tariffs 2020'!K28="",$C$5*'Tariffs 2020'!W28/100,IF($C$5&gt;='Tariffs 2020'!L28,('Tariffs 2020'!L28*'Tariffs 2020'!W28/100),($C$5*'Tariffs 2020'!W28/100)))</f>
        <v>80.363636363636346</v>
      </c>
      <c r="F34" s="286">
        <f>IF(AND('Tariffs 2020'!L28&gt;0,'Tariffs 2020'!M28&gt;0),IF($C$5&lt;'Tariffs 2020'!L28,0,IF(($C$5-'Tariffs 2020'!L28)&lt;=('Tariffs 2020'!M28+'Tariffs 2020'!L28),(($C$5-'Tariffs 2020'!L28)*'Tariffs 2020'!X28/100),(('Tariffs 2020'!M28)*'Tariffs 2020'!X28/100))),0)</f>
        <v>0</v>
      </c>
      <c r="G34" s="286">
        <f>IF(AND('Tariffs 2020'!M28&gt;0,'Tariffs 2020'!N28&gt;0),IF($C$5&lt;('Tariffs 2020'!L28+'Tariffs 2020'!M28),0,IF(($C$5-'Tariffs 2020'!L28+'Tariffs 2020'!M28)&lt;=('Tariffs 2020'!L28+'Tariffs 2020'!M28+'Tariffs 2020'!N28),(($C$5-('Tariffs 2020'!L28+'Tariffs 2020'!M28))*'Tariffs 2020'!Y28/100),('Tariffs 2020'!N28*'Tariffs 2020'!Y28/100))),0)</f>
        <v>0</v>
      </c>
      <c r="H34" s="286">
        <f>IF(AND('Tariffs 2020'!N28&gt;0,'Tariffs 2020'!O28&gt;0),IF($C$5&lt;('Tariffs 2020'!L28+'Tariffs 2020'!M28+'Tariffs 2020'!N28),0,IF(($C$5-'Tariffs 2020'!L28+'Tariffs 2020'!M28+'Tariffs 2020'!N28)&lt;=('Tariffs 2020'!L28+'Tariffs 2020'!M28+'Tariffs 2020'!N28+'Tariffs 2020'!O28),(($C$5-('Tariffs 2020'!L28+'Tariffs 2020'!M28+'Tariffs 2020'!N28))*'Tariffs 2020'!Z28/100),('Tariffs 2020'!O28*'Tariffs 2020'!Z28/100))),0)</f>
        <v>0</v>
      </c>
      <c r="I34" s="286">
        <f>IF(AND('Tariffs 2020'!O28&gt;0,'Tariffs 2020'!P28&gt;0),IF($C$5&lt;('Tariffs 2020'!L28+'Tariffs 2020'!M28+'Tariffs 2020'!N28+'Tariffs 2020'!O28),0,IF(($C$5-'Tariffs 2020'!L28+'Tariffs 2020'!M28+'Tariffs 2020'!N28+'Tariffs 2020'!O28)&lt;=('Tariffs 2020'!L28+'Tariffs 2020'!M28+'Tariffs 2020'!N28+'Tariffs 2020'!O28+'Tariffs 2020'!P28),(($C$5-('Tariffs 2020'!L28+'Tariffs 2020'!M28+'Tariffs 2020'!N28+'Tariffs 2020'!O28))*'Tariffs 2020'!AA28/100),('Tariffs 2020'!P28*'Tariffs 2020'!AA28/100))),0)</f>
        <v>0</v>
      </c>
      <c r="J34" s="286">
        <f>IF(AND('Tariffs 2020'!P28&gt;0,'Tariffs 2020'!O28&gt;0),IF(($C$5&lt;SUM('Tariffs 2020'!L28:P28)),(0),($C$5-SUM('Tariffs 2020'!L28:P28))*'Tariffs 2020'!AB28/100),IF(AND('Tariffs 2020'!O28&gt;0,'Tariffs 2020'!P28=""),IF(($C$5&lt; SUM('Tariffs 2020'!L28:O28)),(0),($C$5-SUM('Tariffs 2020'!L28:O28))*'Tariffs 2020'!AA28/100),IF(AND('Tariffs 2020'!N28&gt;0,'Tariffs 2020'!O28=""),IF(($C$5&lt; SUM('Tariffs 2020'!L28:N28)),(0),($C$5-SUM('Tariffs 2020'!L28:N28))*'Tariffs 2020'!Z28/100),IF(AND('Tariffs 2020'!M28&gt;0,'Tariffs 2020'!N28=""),IF(($C$5&lt;'Tariffs 2020'!M28+'Tariffs 2020'!L28),(0),(($C$5-('Tariffs 2020'!M28+'Tariffs 2020'!L28))*'Tariffs 2020'!Y28/100)),IF(AND('Tariffs 2020'!L28&gt;0,'Tariffs 2020'!M28=""&gt;0),IF(($C$5&lt;'Tariffs 2020'!L28),(0),($C$5-'Tariffs 2020'!L28)*'Tariffs 2020'!X28/100),0)))))</f>
        <v>0</v>
      </c>
      <c r="K34" s="286">
        <f t="shared" si="0"/>
        <v>133.70909090909089</v>
      </c>
      <c r="L34" s="286">
        <f t="shared" si="6"/>
        <v>482.18181818181813</v>
      </c>
      <c r="M34" s="309">
        <f t="shared" si="7"/>
        <v>802.25454545454534</v>
      </c>
      <c r="N34" s="287">
        <f t="shared" si="8"/>
        <v>882.4799999999999</v>
      </c>
      <c r="O34" s="285">
        <f>'Tariffs 2020'!AT28</f>
        <v>0</v>
      </c>
      <c r="P34" s="285">
        <f>'Tariffs 2020'!AU28</f>
        <v>0</v>
      </c>
      <c r="Q34" s="285">
        <f>'Tariffs 2020'!AV28</f>
        <v>0</v>
      </c>
      <c r="R34" s="285">
        <f>'Tariffs 2020'!AW28</f>
        <v>0</v>
      </c>
      <c r="S34" s="288" t="str">
        <f t="shared" ref="S34:S35" si="30">IF(SUM(O34:R34)=0,"No discount",IF(O34&gt;0,"Guaranteed off bill",IF(P34&gt;0,"Guaranteed off usage",IF(Q34&gt;0,"Pay-on-time off bill","Pay-on-time off usage"))))</f>
        <v>No discount</v>
      </c>
      <c r="T34" s="288" t="str">
        <f t="shared" si="11"/>
        <v>Exclusive</v>
      </c>
      <c r="U34" s="314">
        <f t="shared" si="12"/>
        <v>802.25454545454534</v>
      </c>
      <c r="V34" s="314">
        <f t="shared" si="13"/>
        <v>802.25454545454534</v>
      </c>
      <c r="W34" s="322">
        <f t="shared" si="25"/>
        <v>882.4799999999999</v>
      </c>
      <c r="X34" s="322">
        <f t="shared" si="26"/>
        <v>882.4799999999999</v>
      </c>
      <c r="Y34" s="289">
        <f>'Tariffs 2020'!BF28</f>
        <v>0</v>
      </c>
      <c r="Z34" s="305" t="str">
        <f>'Tariffs 2020'!BG28</f>
        <v>n</v>
      </c>
      <c r="AA34" s="290" t="s">
        <v>288</v>
      </c>
    </row>
    <row r="35" spans="1:27" ht="25" customHeight="1" thickBot="1" x14ac:dyDescent="0.2">
      <c r="A35" s="291" t="str">
        <f>'Tariffs 2020'!F29</f>
        <v>Origin Energy</v>
      </c>
      <c r="B35" s="292" t="str">
        <f>'Tariffs 2020'!D29</f>
        <v>AGN Wagga Wagga</v>
      </c>
      <c r="C35" s="292" t="str">
        <f>'Tariffs 2020'!G29</f>
        <v>Max Saver</v>
      </c>
      <c r="D35" s="293">
        <f>60*'Tariffs 2020'!H29/100</f>
        <v>51.81818181818182</v>
      </c>
      <c r="E35" s="293">
        <f>IF('Tariffs 2020'!K29="",$C$5*'Tariffs 2020'!W29/100,IF($C$5&gt;='Tariffs 2020'!L29,('Tariffs 2020'!L29*'Tariffs 2020'!W29/100),($C$5*'Tariffs 2020'!W29/100)))</f>
        <v>88.72727272727272</v>
      </c>
      <c r="F35" s="293">
        <f>IF(AND('Tariffs 2020'!L29&gt;0,'Tariffs 2020'!M29&gt;0),IF($C$5&lt;'Tariffs 2020'!L29,0,IF(($C$5-'Tariffs 2020'!L29)&lt;=('Tariffs 2020'!M29+'Tariffs 2020'!L29),(($C$5-'Tariffs 2020'!L29)*'Tariffs 2020'!X29/100),(('Tariffs 2020'!M29)*'Tariffs 2020'!X29/100))),0)</f>
        <v>0</v>
      </c>
      <c r="G35" s="293">
        <f>IF(AND('Tariffs 2020'!M29&gt;0,'Tariffs 2020'!N29&gt;0),IF($C$5&lt;('Tariffs 2020'!L29+'Tariffs 2020'!M29),0,IF(($C$5-'Tariffs 2020'!L29+'Tariffs 2020'!M29)&lt;=('Tariffs 2020'!L29+'Tariffs 2020'!M29+'Tariffs 2020'!N29),(($C$5-('Tariffs 2020'!L29+'Tariffs 2020'!M29))*'Tariffs 2020'!Y29/100),('Tariffs 2020'!N29*'Tariffs 2020'!Y29/100))),0)</f>
        <v>0</v>
      </c>
      <c r="H35" s="293">
        <f>IF(AND('Tariffs 2020'!N29&gt;0,'Tariffs 2020'!O29&gt;0),IF($C$5&lt;('Tariffs 2020'!L29+'Tariffs 2020'!M29+'Tariffs 2020'!N29),0,IF(($C$5-'Tariffs 2020'!L29+'Tariffs 2020'!M29+'Tariffs 2020'!N29)&lt;=('Tariffs 2020'!L29+'Tariffs 2020'!M29+'Tariffs 2020'!N29+'Tariffs 2020'!O29),(($C$5-('Tariffs 2020'!L29+'Tariffs 2020'!M29+'Tariffs 2020'!N29))*'Tariffs 2020'!Z29/100),('Tariffs 2020'!O29*'Tariffs 2020'!Z29/100))),0)</f>
        <v>0</v>
      </c>
      <c r="I35" s="293">
        <f>IF(AND('Tariffs 2020'!O29&gt;0,'Tariffs 2020'!P29&gt;0),IF($C$5&lt;('Tariffs 2020'!L29+'Tariffs 2020'!M29+'Tariffs 2020'!N29+'Tariffs 2020'!O29),0,IF(($C$5-'Tariffs 2020'!L29+'Tariffs 2020'!M29+'Tariffs 2020'!N29+'Tariffs 2020'!O29)&lt;=('Tariffs 2020'!L29+'Tariffs 2020'!M29+'Tariffs 2020'!N29+'Tariffs 2020'!O29+'Tariffs 2020'!P29),(($C$5-('Tariffs 2020'!L29+'Tariffs 2020'!M29+'Tariffs 2020'!N29+'Tariffs 2020'!O29))*'Tariffs 2020'!AA29/100),('Tariffs 2020'!P29*'Tariffs 2020'!AA29/100))),0)</f>
        <v>0</v>
      </c>
      <c r="J35" s="293">
        <f>IF(AND('Tariffs 2020'!P29&gt;0,'Tariffs 2020'!O29&gt;0),IF(($C$5&lt;SUM('Tariffs 2020'!L29:P29)),(0),($C$5-SUM('Tariffs 2020'!L29:P29))*'Tariffs 2020'!AB29/100),IF(AND('Tariffs 2020'!O29&gt;0,'Tariffs 2020'!P29=""),IF(($C$5&lt; SUM('Tariffs 2020'!L29:O29)),(0),($C$5-SUM('Tariffs 2020'!L29:O29))*'Tariffs 2020'!AA29/100),IF(AND('Tariffs 2020'!N29&gt;0,'Tariffs 2020'!O29=""),IF(($C$5&lt; SUM('Tariffs 2020'!L29:N29)),(0),($C$5-SUM('Tariffs 2020'!L29:N29))*'Tariffs 2020'!Z29/100),IF(AND('Tariffs 2020'!M29&gt;0,'Tariffs 2020'!N29=""),IF(($C$5&lt;'Tariffs 2020'!M29+'Tariffs 2020'!L29),(0),(($C$5-('Tariffs 2020'!M29+'Tariffs 2020'!L29))*'Tariffs 2020'!Y29/100)),IF(AND('Tariffs 2020'!L29&gt;0,'Tariffs 2020'!M29=""&gt;0),IF(($C$5&lt;'Tariffs 2020'!L29),(0),($C$5-'Tariffs 2020'!L29)*'Tariffs 2020'!X29/100),0)))))</f>
        <v>0</v>
      </c>
      <c r="K35" s="293">
        <f t="shared" ref="K35" si="31">SUM(D35:J35)</f>
        <v>140.54545454545453</v>
      </c>
      <c r="L35" s="293">
        <f t="shared" si="6"/>
        <v>532.36363636363626</v>
      </c>
      <c r="M35" s="310">
        <f t="shared" si="7"/>
        <v>843.27272727272725</v>
      </c>
      <c r="N35" s="294">
        <f t="shared" si="8"/>
        <v>927.6</v>
      </c>
      <c r="O35" s="292">
        <f>'Tariffs 2020'!AT29</f>
        <v>10</v>
      </c>
      <c r="P35" s="292">
        <f>'Tariffs 2020'!AU29</f>
        <v>0</v>
      </c>
      <c r="Q35" s="292">
        <f>'Tariffs 2020'!AV29</f>
        <v>0</v>
      </c>
      <c r="R35" s="292">
        <f>'Tariffs 2020'!AW29</f>
        <v>0</v>
      </c>
      <c r="S35" s="295" t="str">
        <f t="shared" si="30"/>
        <v>Guaranteed off bill</v>
      </c>
      <c r="T35" s="295" t="str">
        <f t="shared" si="11"/>
        <v>Inclusive</v>
      </c>
      <c r="U35" s="315">
        <f t="shared" si="12"/>
        <v>758.94545454545448</v>
      </c>
      <c r="V35" s="315">
        <f t="shared" si="13"/>
        <v>758.94545454545448</v>
      </c>
      <c r="W35" s="323">
        <f t="shared" si="25"/>
        <v>834.84</v>
      </c>
      <c r="X35" s="323">
        <f t="shared" si="26"/>
        <v>834.84</v>
      </c>
      <c r="Y35" s="296">
        <f>'Tariffs 2020'!BF29</f>
        <v>0</v>
      </c>
      <c r="Z35" s="296" t="str">
        <f>'Tariffs 2020'!BG29</f>
        <v>n</v>
      </c>
      <c r="AA35" s="297" t="s">
        <v>288</v>
      </c>
    </row>
    <row r="36" spans="1:27" ht="25" customHeight="1" thickTop="1" thickBot="1" x14ac:dyDescent="0.2">
      <c r="A36" s="261" t="str">
        <f>'Tariffs 2020'!F30</f>
        <v>Origin Energy</v>
      </c>
      <c r="B36" s="262" t="str">
        <f>'Tariffs 2020'!D30</f>
        <v>Central Ranges Pipeline Tamworth</v>
      </c>
      <c r="C36" s="262" t="str">
        <f>'Tariffs 2020'!G30</f>
        <v>Max Saver</v>
      </c>
      <c r="D36" s="263">
        <f>60*'Tariffs 2020'!H30/100</f>
        <v>38.18181818181818</v>
      </c>
      <c r="E36" s="263">
        <f>IF('Tariffs 2020'!K30="",$C$5*'Tariffs 2020'!W30/100,IF($C$5&gt;='Tariffs 2020'!L30,('Tariffs 2020'!L30*'Tariffs 2020'!W30/100),($C$5*'Tariffs 2020'!W30/100)))</f>
        <v>154.54545454545453</v>
      </c>
      <c r="F36" s="263">
        <f>IF(AND('Tariffs 2020'!L30&gt;0,'Tariffs 2020'!M30&gt;0),IF($C$5&lt;'Tariffs 2020'!L30,0,IF(($C$5-'Tariffs 2020'!L30)&lt;=('Tariffs 2020'!M30+'Tariffs 2020'!L30),(($C$5-'Tariffs 2020'!L30)*'Tariffs 2020'!X30/100),(('Tariffs 2020'!M30)*'Tariffs 2020'!X30/100))),0)</f>
        <v>0</v>
      </c>
      <c r="G36" s="263">
        <f>IF(AND('Tariffs 2020'!M30&gt;0,'Tariffs 2020'!N30&gt;0),IF($C$5&lt;('Tariffs 2020'!L30+'Tariffs 2020'!M30),0,IF(($C$5-'Tariffs 2020'!L30+'Tariffs 2020'!M30)&lt;=('Tariffs 2020'!L30+'Tariffs 2020'!M30+'Tariffs 2020'!N30),(($C$5-('Tariffs 2020'!L30+'Tariffs 2020'!M30))*'Tariffs 2020'!Y30/100),('Tariffs 2020'!N30*'Tariffs 2020'!Y30/100))),0)</f>
        <v>0</v>
      </c>
      <c r="H36" s="263">
        <f>IF(AND('Tariffs 2020'!N30&gt;0,'Tariffs 2020'!O30&gt;0),IF($C$5&lt;('Tariffs 2020'!L30+'Tariffs 2020'!M30+'Tariffs 2020'!N30),0,IF(($C$5-'Tariffs 2020'!L30+'Tariffs 2020'!M30+'Tariffs 2020'!N30)&lt;=('Tariffs 2020'!L30+'Tariffs 2020'!M30+'Tariffs 2020'!N30+'Tariffs 2020'!O30),(($C$5-('Tariffs 2020'!L30+'Tariffs 2020'!M30+'Tariffs 2020'!N30))*'Tariffs 2020'!Z30/100),('Tariffs 2020'!O30*'Tariffs 2020'!Z30/100))),0)</f>
        <v>0</v>
      </c>
      <c r="I36" s="263">
        <f>IF(AND('Tariffs 2020'!O30&gt;0,'Tariffs 2020'!P30&gt;0),IF($C$5&lt;('Tariffs 2020'!L30+'Tariffs 2020'!M30+'Tariffs 2020'!N30+'Tariffs 2020'!O30),0,IF(($C$5-'Tariffs 2020'!L30+'Tariffs 2020'!M30+'Tariffs 2020'!N30+'Tariffs 2020'!O30)&lt;=('Tariffs 2020'!L30+'Tariffs 2020'!M30+'Tariffs 2020'!N30+'Tariffs 2020'!O30+'Tariffs 2020'!P30),(($C$5-('Tariffs 2020'!L30+'Tariffs 2020'!M30+'Tariffs 2020'!N30+'Tariffs 2020'!O30))*'Tariffs 2020'!AA30/100),('Tariffs 2020'!P30*'Tariffs 2020'!AA30/100))),0)</f>
        <v>0</v>
      </c>
      <c r="J36" s="263">
        <f>IF(AND('Tariffs 2020'!P30&gt;0,'Tariffs 2020'!O30&gt;0),IF(($C$5&lt;SUM('Tariffs 2020'!L30:P30)),(0),($C$5-SUM('Tariffs 2020'!L30:P30))*'Tariffs 2020'!AB30/100),IF(AND('Tariffs 2020'!O30&gt;0,'Tariffs 2020'!P30=""),IF(($C$5&lt; SUM('Tariffs 2020'!L30:O30)),(0),($C$5-SUM('Tariffs 2020'!L30:O30))*'Tariffs 2020'!AA30/100),IF(AND('Tariffs 2020'!N30&gt;0,'Tariffs 2020'!O30=""),IF(($C$5&lt; SUM('Tariffs 2020'!L30:N30)),(0),($C$5-SUM('Tariffs 2020'!L30:N30))*'Tariffs 2020'!Z30/100),IF(AND('Tariffs 2020'!M30&gt;0,'Tariffs 2020'!N30=""),IF(($C$5&lt;'Tariffs 2020'!M30+'Tariffs 2020'!L30),(0),(($C$5-('Tariffs 2020'!M30+'Tariffs 2020'!L30))*'Tariffs 2020'!Y30/100)),IF(AND('Tariffs 2020'!L30&gt;0,'Tariffs 2020'!M30=""&gt;0),IF(($C$5&lt;'Tariffs 2020'!L30),(0),($C$5-'Tariffs 2020'!L30)*'Tariffs 2020'!X30/100),0)))))</f>
        <v>0</v>
      </c>
      <c r="K36" s="263">
        <f t="shared" si="0"/>
        <v>192.72727272727272</v>
      </c>
      <c r="L36" s="263">
        <f t="shared" si="6"/>
        <v>927.27272727272725</v>
      </c>
      <c r="M36" s="312">
        <f t="shared" si="7"/>
        <v>1156.3636363636363</v>
      </c>
      <c r="N36" s="264">
        <f t="shared" si="8"/>
        <v>1272</v>
      </c>
      <c r="O36" s="262">
        <f>'Tariffs 2020'!AT30</f>
        <v>10</v>
      </c>
      <c r="P36" s="262">
        <f>'Tariffs 2020'!AU30</f>
        <v>0</v>
      </c>
      <c r="Q36" s="262">
        <f>'Tariffs 2020'!AV30</f>
        <v>0</v>
      </c>
      <c r="R36" s="262">
        <f>'Tariffs 2020'!AW30</f>
        <v>0</v>
      </c>
      <c r="S36" s="265" t="str">
        <f t="shared" ref="S36" si="32">IF(SUM(O36:R36)=0,"No discount",IF(O36&gt;0,"Guaranteed off bill",IF(P36&gt;0,"Guaranteed off usage",IF(Q36&gt;0,"Pay-on-time off bill","Pay-on-time off usage"))))</f>
        <v>Guaranteed off bill</v>
      </c>
      <c r="T36" s="265" t="str">
        <f t="shared" si="11"/>
        <v>Inclusive</v>
      </c>
      <c r="U36" s="317">
        <f t="shared" si="12"/>
        <v>1040.7272727272725</v>
      </c>
      <c r="V36" s="318">
        <f t="shared" si="13"/>
        <v>1040.7272727272725</v>
      </c>
      <c r="W36" s="325">
        <f t="shared" si="25"/>
        <v>1144.8</v>
      </c>
      <c r="X36" s="325">
        <f t="shared" si="26"/>
        <v>1144.8</v>
      </c>
      <c r="Y36" s="266">
        <f>'Tariffs 2020'!BF30</f>
        <v>0</v>
      </c>
      <c r="Z36" s="269" t="str">
        <f>'Tariffs 2020'!BG30</f>
        <v>n</v>
      </c>
      <c r="AA36" s="267" t="s">
        <v>288</v>
      </c>
    </row>
  </sheetData>
  <sheetProtection algorithmName="SHA-512" hashValue="illfmzOp9SZjIzRSfteeHmAtj9ZkTyv6t09Osek16ZFi9G8robTEum+XZjug8B412S8DNjkLKPsXd72vWSkEtA==" saltValue="+Qmf/qWXfUyDOR47lEVeTw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42107-0627-4A4C-956C-4560C3EB84BE}">
  <sheetPr codeName="Sheet3"/>
  <dimension ref="A1:Y36"/>
  <sheetViews>
    <sheetView workbookViewId="0">
      <selection activeCell="C5" sqref="C5"/>
    </sheetView>
  </sheetViews>
  <sheetFormatPr baseColWidth="10" defaultRowHeight="13" x14ac:dyDescent="0.15"/>
  <cols>
    <col min="1" max="1" width="17" style="200" customWidth="1"/>
    <col min="2" max="2" width="30.5" style="200" bestFit="1" customWidth="1"/>
    <col min="3" max="3" width="13.1640625" style="200" bestFit="1" customWidth="1"/>
    <col min="4" max="11" width="12.1640625" style="200" customWidth="1"/>
    <col min="12" max="12" width="10.6640625" style="200" hidden="1" customWidth="1"/>
    <col min="13" max="13" width="12.1640625" style="200" hidden="1" customWidth="1"/>
    <col min="14" max="18" width="12.1640625" style="200" customWidth="1"/>
    <col min="19" max="20" width="10.6640625" style="200" hidden="1" customWidth="1"/>
    <col min="21" max="24" width="12.1640625" style="200" customWidth="1"/>
    <col min="25" max="16384" width="10.83203125" style="200"/>
  </cols>
  <sheetData>
    <row r="1" spans="1:25" ht="14" x14ac:dyDescent="0.15">
      <c r="A1" s="199" t="s">
        <v>483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</row>
    <row r="2" spans="1:25" ht="14" x14ac:dyDescent="0.15">
      <c r="A2" s="201" t="s">
        <v>484</v>
      </c>
      <c r="B2" s="201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</row>
    <row r="3" spans="1:25" ht="15" thickBot="1" x14ac:dyDescent="0.2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202"/>
    </row>
    <row r="4" spans="1:25" ht="14" x14ac:dyDescent="0.15">
      <c r="A4" s="160" t="s">
        <v>423</v>
      </c>
      <c r="B4" s="161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90"/>
    </row>
    <row r="5" spans="1:25" ht="14" x14ac:dyDescent="0.15">
      <c r="A5" s="91" t="s">
        <v>662</v>
      </c>
      <c r="B5" s="74"/>
      <c r="C5" s="176">
        <v>4000</v>
      </c>
      <c r="D5" s="26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92"/>
    </row>
    <row r="6" spans="1:25" ht="14" x14ac:dyDescent="0.15">
      <c r="A6" s="91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92"/>
    </row>
    <row r="7" spans="1:25" ht="90" x14ac:dyDescent="0.15">
      <c r="A7" s="327" t="s">
        <v>267</v>
      </c>
      <c r="B7" s="328" t="s">
        <v>424</v>
      </c>
      <c r="C7" s="328" t="s">
        <v>351</v>
      </c>
      <c r="D7" s="329" t="s">
        <v>352</v>
      </c>
      <c r="E7" s="329" t="s">
        <v>425</v>
      </c>
      <c r="F7" s="330" t="s">
        <v>426</v>
      </c>
      <c r="G7" s="330" t="s">
        <v>471</v>
      </c>
      <c r="H7" s="330" t="s">
        <v>398</v>
      </c>
      <c r="I7" s="330" t="s">
        <v>399</v>
      </c>
      <c r="J7" s="330" t="s">
        <v>427</v>
      </c>
      <c r="K7" s="330" t="s">
        <v>120</v>
      </c>
      <c r="L7" s="340" t="s">
        <v>401</v>
      </c>
      <c r="M7" s="341" t="s">
        <v>402</v>
      </c>
      <c r="N7" s="331" t="s">
        <v>437</v>
      </c>
      <c r="O7" s="333" t="s">
        <v>403</v>
      </c>
      <c r="P7" s="334" t="s">
        <v>404</v>
      </c>
      <c r="Q7" s="334" t="s">
        <v>405</v>
      </c>
      <c r="R7" s="334" t="s">
        <v>406</v>
      </c>
      <c r="S7" s="339" t="s">
        <v>53</v>
      </c>
      <c r="T7" s="339" t="s">
        <v>0</v>
      </c>
      <c r="U7" s="335" t="s">
        <v>419</v>
      </c>
      <c r="V7" s="335" t="s">
        <v>420</v>
      </c>
      <c r="W7" s="334" t="s">
        <v>421</v>
      </c>
      <c r="X7" s="334" t="s">
        <v>422</v>
      </c>
      <c r="Y7" s="338" t="s">
        <v>438</v>
      </c>
    </row>
    <row r="8" spans="1:25" ht="25" customHeight="1" x14ac:dyDescent="0.15">
      <c r="A8" s="163" t="str">
        <f>'Tariffs 2019'!F2</f>
        <v>AGL</v>
      </c>
      <c r="B8" s="26" t="str">
        <f>'Tariffs 2019'!D2</f>
        <v>Jemena Coastal Network</v>
      </c>
      <c r="C8" s="26" t="str">
        <f>'Tariffs 2019'!G2</f>
        <v>Smart Saver</v>
      </c>
      <c r="D8" s="44">
        <f>60*'Tariffs 2019'!H2/100</f>
        <v>39.599999999999994</v>
      </c>
      <c r="E8" s="44">
        <f>IF($C$5&gt;='Tariffs 2019'!J2,('Tariffs 2019'!J2*'Tariffs 2019'!O2/100),($C$5*'Tariffs 2019'!O2/100))</f>
        <v>37.854545454545452</v>
      </c>
      <c r="F8" s="44">
        <f>IF($C$5&lt;'Tariffs 2019'!J2,0,IF(($C$5-'Tariffs 2019'!J2)&lt;='Tariffs 2019'!K2,(($C$5-'Tariffs 2019'!J2)*'Tariffs 2019'!P2/100),(('Tariffs 2019'!K2-'Tariffs 2019'!J2)*'Tariffs 2019'!P2/100)))</f>
        <v>35.781818181818174</v>
      </c>
      <c r="G8" s="44">
        <f>IF($C$5&lt;'Tariffs 2019'!K2,0,IF(($C$5-'Tariffs 2019'!K2)&lt;='Tariffs 2019'!L2,(($C$5-'Tariffs 2019'!K2)*'Tariffs 2019'!Q2/100),(('Tariffs 2019'!L2-'Tariffs 2019'!K2)*'Tariffs 2019'!Q2/100)))</f>
        <v>45.236363636363627</v>
      </c>
      <c r="H8" s="44">
        <f>IF($C$5&lt;'Tariffs 2019'!L2,0,IF(($C$5-'Tariffs 2019'!L2)&lt;='Tariffs 2019'!M2,(($C$5-'Tariffs 2019'!L2)*'Tariffs 2019'!R2/100),(('Tariffs 2019'!M2-'Tariffs 2019'!L2)*'Tariffs 2019'!R2/100)))</f>
        <v>0</v>
      </c>
      <c r="I8" s="44">
        <f>IF($C$5&lt;'Tariffs 2019'!M2,0,IF(($C$5-'Tariffs 2019'!M2)&lt;='Tariffs 2019'!N2,(($C$5-'Tariffs 2019'!M2)*'Tariffs 2019'!S2/100),(('Tariffs 2019'!N2-'Tariffs 2019'!M2)*'Tariffs 2019'!S2/100)))</f>
        <v>0</v>
      </c>
      <c r="J8" s="44">
        <f>IF(($C$5&lt;'Tariffs 2019'!N2),(0),($C$5-'Tariffs 2019'!N2)*'Tariffs 2019'!T2/100)</f>
        <v>0</v>
      </c>
      <c r="K8" s="44">
        <f t="shared" ref="K8:K36" si="0">SUM(D8:J8)</f>
        <v>158.47272727272724</v>
      </c>
      <c r="L8" s="44">
        <f>(K8*6)-(D8*6)</f>
        <v>713.23636363636342</v>
      </c>
      <c r="M8" s="342">
        <f>K8*6</f>
        <v>950.83636363636344</v>
      </c>
      <c r="N8" s="166">
        <f>M8*1.1</f>
        <v>1045.9199999999998</v>
      </c>
      <c r="O8" s="26">
        <f>'Tariffs 2019'!AL2</f>
        <v>8</v>
      </c>
      <c r="P8" s="26">
        <f>'Tariffs 2019'!AM2</f>
        <v>0</v>
      </c>
      <c r="Q8" s="26">
        <f>'Tariffs 2019'!AN2</f>
        <v>0</v>
      </c>
      <c r="R8" s="26">
        <f>'Tariffs 2019'!AO2</f>
        <v>0</v>
      </c>
      <c r="S8" s="342">
        <f>M8-(M8*O8/100)</f>
        <v>874.76945454545432</v>
      </c>
      <c r="T8" s="342">
        <f>S8</f>
        <v>874.76945454545432</v>
      </c>
      <c r="U8" s="207">
        <f>S8*1.1</f>
        <v>962.24639999999988</v>
      </c>
      <c r="V8" s="207">
        <f>T8*1.1</f>
        <v>962.24639999999988</v>
      </c>
      <c r="W8" s="167">
        <f>'Tariffs 2019'!AX2</f>
        <v>0</v>
      </c>
      <c r="X8" s="167" t="str">
        <f>'Tariffs 2019'!AY2</f>
        <v>n</v>
      </c>
      <c r="Y8" s="168" t="s">
        <v>288</v>
      </c>
    </row>
    <row r="9" spans="1:25" ht="25" customHeight="1" x14ac:dyDescent="0.15">
      <c r="A9" s="163" t="str">
        <f>'Tariffs 2019'!F3</f>
        <v>Covau</v>
      </c>
      <c r="B9" s="26" t="str">
        <f>'Tariffs 2019'!D3</f>
        <v>Jemena Coastal Network</v>
      </c>
      <c r="C9" s="26" t="str">
        <f>'Tariffs 2019'!G3</f>
        <v>Freedom</v>
      </c>
      <c r="D9" s="44">
        <f>60*'Tariffs 2019'!H3/100</f>
        <v>47.7</v>
      </c>
      <c r="E9" s="44">
        <f>IF($C$5&gt;='Tariffs 2019'!J3,('Tariffs 2019'!J3*'Tariffs 2019'!O3/100),($C$5*'Tariffs 2019'!O3/100))</f>
        <v>50.61818181818181</v>
      </c>
      <c r="F9" s="44">
        <f>IF($C$5&lt;'Tariffs 2019'!J3,0,IF(($C$5-'Tariffs 2019'!J3)&lt;='Tariffs 2019'!K3,(($C$5-'Tariffs 2019'!J3)*'Tariffs 2019'!P3/100),(('Tariffs 2019'!K3-'Tariffs 2019'!J3)*'Tariffs 2019'!P3/100)))</f>
        <v>32.836363636363629</v>
      </c>
      <c r="G9" s="44">
        <f>IF($C$5&lt;'Tariffs 2019'!K3,0,IF(($C$5-'Tariffs 2019'!K3)&lt;='Tariffs 2019'!L3,(($C$5-'Tariffs 2019'!K3)*'Tariffs 2019'!Q3/100),(('Tariffs 2019'!L3-'Tariffs 2019'!K3)*'Tariffs 2019'!Q3/100)))</f>
        <v>41.454545454545453</v>
      </c>
      <c r="H9" s="44">
        <f>IF($C$5&lt;'Tariffs 2019'!L3,0,IF(($C$5-'Tariffs 2019'!L3)&lt;='Tariffs 2019'!M3,(($C$5-'Tariffs 2019'!L3)*'Tariffs 2019'!R3/100),(('Tariffs 2019'!M3-'Tariffs 2019'!L3)*'Tariffs 2019'!R3/100)))</f>
        <v>0</v>
      </c>
      <c r="I9" s="44">
        <f>IF($C$5&lt;'Tariffs 2019'!M3,0,IF(($C$5-'Tariffs 2019'!M3)&lt;='Tariffs 2019'!N3,(($C$5-'Tariffs 2019'!M3)*'Tariffs 2019'!S3/100),(('Tariffs 2019'!N3-'Tariffs 2019'!M3)*'Tariffs 2019'!S3/100)))</f>
        <v>0</v>
      </c>
      <c r="J9" s="44">
        <f>IF(($C$5&lt;'Tariffs 2019'!N3),(0),($C$5-'Tariffs 2019'!N3)*'Tariffs 2019'!T3/100)</f>
        <v>0</v>
      </c>
      <c r="K9" s="44">
        <f t="shared" si="0"/>
        <v>172.60909090909087</v>
      </c>
      <c r="L9" s="44">
        <f t="shared" ref="L9:L36" si="1">(K9*6)-(D9*6)</f>
        <v>749.45454545454527</v>
      </c>
      <c r="M9" s="342">
        <f t="shared" ref="M9:M36" si="2">K9*6</f>
        <v>1035.6545454545453</v>
      </c>
      <c r="N9" s="166">
        <f t="shared" ref="N9:N36" si="3">M9*1.1</f>
        <v>1139.22</v>
      </c>
      <c r="O9" s="26">
        <f>'Tariffs 2019'!AL3</f>
        <v>0</v>
      </c>
      <c r="P9" s="26">
        <f>'Tariffs 2019'!AM3</f>
        <v>0</v>
      </c>
      <c r="Q9" s="26">
        <f>'Tariffs 2019'!AN3</f>
        <v>20</v>
      </c>
      <c r="R9" s="26">
        <f>'Tariffs 2019'!AO3</f>
        <v>0</v>
      </c>
      <c r="S9" s="342">
        <f t="shared" ref="S9" si="4">M9</f>
        <v>1035.6545454545453</v>
      </c>
      <c r="T9" s="342">
        <f>S9-(S9*Q9/100)</f>
        <v>828.52363636363623</v>
      </c>
      <c r="U9" s="207">
        <f t="shared" ref="U9:V16" si="5">S9*1.1</f>
        <v>1139.22</v>
      </c>
      <c r="V9" s="207">
        <f t="shared" si="5"/>
        <v>911.37599999999998</v>
      </c>
      <c r="W9" s="167">
        <f>'Tariffs 2019'!AX3</f>
        <v>0</v>
      </c>
      <c r="X9" s="167" t="str">
        <f>'Tariffs 2019'!AY3</f>
        <v>n</v>
      </c>
      <c r="Y9" s="168" t="s">
        <v>288</v>
      </c>
    </row>
    <row r="10" spans="1:25" ht="25" customHeight="1" x14ac:dyDescent="0.15">
      <c r="A10" s="163" t="str">
        <f>'Tariffs 2019'!F4</f>
        <v>Alinta Energy</v>
      </c>
      <c r="B10" s="26" t="str">
        <f>'Tariffs 2019'!D4</f>
        <v>Jemena Coastal Network</v>
      </c>
      <c r="C10" s="26" t="str">
        <f>'Tariffs 2019'!G4</f>
        <v>No Fuss</v>
      </c>
      <c r="D10" s="44">
        <f>60*'Tariffs 2019'!H4/100</f>
        <v>35.46</v>
      </c>
      <c r="E10" s="44">
        <f>IF($C$5&gt;='Tariffs 2019'!J4,('Tariffs 2019'!J4*'Tariffs 2019'!O4/100),($C$5*'Tariffs 2019'!O4/100))</f>
        <v>37.309090909090905</v>
      </c>
      <c r="F10" s="44">
        <f>IF($C$5&lt;'Tariffs 2019'!J4,0,IF(($C$5-'Tariffs 2019'!J4)&lt;='Tariffs 2019'!K4,(($C$5-'Tariffs 2019'!J4)*'Tariffs 2019'!P4/100),(('Tariffs 2019'!K4-'Tariffs 2019'!J4)*'Tariffs 2019'!P4/100)))</f>
        <v>24.654545454545449</v>
      </c>
      <c r="G10" s="44">
        <f>IF($C$5&lt;'Tariffs 2019'!K4,0,IF(($C$5-'Tariffs 2019'!K4)&lt;='Tariffs 2019'!L4,(($C$5-'Tariffs 2019'!K4)*'Tariffs 2019'!Q4/100),(('Tariffs 2019'!L4-'Tariffs 2019'!K4)*'Tariffs 2019'!Q4/100)))</f>
        <v>30.836363636363636</v>
      </c>
      <c r="H10" s="44">
        <f>IF($C$5&lt;'Tariffs 2019'!L4,0,IF(($C$5-'Tariffs 2019'!L4)&lt;='Tariffs 2019'!M4,(($C$5-'Tariffs 2019'!L4)*'Tariffs 2019'!R4/100),(('Tariffs 2019'!M4-'Tariffs 2019'!L4)*'Tariffs 2019'!R4/100)))</f>
        <v>0</v>
      </c>
      <c r="I10" s="44">
        <f>IF($C$5&lt;'Tariffs 2019'!M4,0,IF(($C$5-'Tariffs 2019'!M4)&lt;='Tariffs 2019'!N4,(($C$5-'Tariffs 2019'!M4)*'Tariffs 2019'!S4/100),(('Tariffs 2019'!N4-'Tariffs 2019'!M4)*'Tariffs 2019'!S4/100)))</f>
        <v>0</v>
      </c>
      <c r="J10" s="44">
        <f>IF(($C$5&lt;'Tariffs 2019'!N4),(0),($C$5-'Tariffs 2019'!N4)*'Tariffs 2019'!T4/100)</f>
        <v>0</v>
      </c>
      <c r="K10" s="44">
        <f t="shared" si="0"/>
        <v>128.26</v>
      </c>
      <c r="L10" s="44">
        <f t="shared" si="1"/>
        <v>556.79999999999995</v>
      </c>
      <c r="M10" s="342">
        <f t="shared" si="2"/>
        <v>769.56</v>
      </c>
      <c r="N10" s="166">
        <f t="shared" si="3"/>
        <v>846.51599999999996</v>
      </c>
      <c r="O10" s="26">
        <f>'Tariffs 2019'!AL4</f>
        <v>0</v>
      </c>
      <c r="P10" s="26">
        <f>'Tariffs 2019'!AM4</f>
        <v>0</v>
      </c>
      <c r="Q10" s="26">
        <f>'Tariffs 2019'!AN4</f>
        <v>0</v>
      </c>
      <c r="R10" s="26">
        <f>'Tariffs 2019'!AO4</f>
        <v>0</v>
      </c>
      <c r="S10" s="342">
        <f t="shared" ref="S10" si="6">M10</f>
        <v>769.56</v>
      </c>
      <c r="T10" s="342">
        <f t="shared" ref="T10" si="7">S10</f>
        <v>769.56</v>
      </c>
      <c r="U10" s="207">
        <f t="shared" si="5"/>
        <v>846.51599999999996</v>
      </c>
      <c r="V10" s="207">
        <f t="shared" si="5"/>
        <v>846.51599999999996</v>
      </c>
      <c r="W10" s="167">
        <f>'Tariffs 2019'!AX4</f>
        <v>0</v>
      </c>
      <c r="X10" s="167" t="str">
        <f>'Tariffs 2019'!AY4</f>
        <v>n</v>
      </c>
      <c r="Y10" s="168" t="s">
        <v>400</v>
      </c>
    </row>
    <row r="11" spans="1:25" ht="25" customHeight="1" x14ac:dyDescent="0.15">
      <c r="A11" s="163" t="str">
        <f>'Tariffs 2019'!F5</f>
        <v>EnergyAustralia</v>
      </c>
      <c r="B11" s="26" t="str">
        <f>'Tariffs 2019'!D5</f>
        <v>Jemena Coastal Network</v>
      </c>
      <c r="C11" s="26" t="str">
        <f>'Tariffs 2019'!G5</f>
        <v>Total Plan</v>
      </c>
      <c r="D11" s="44">
        <f>60*'Tariffs 2019'!H5/100</f>
        <v>35.58</v>
      </c>
      <c r="E11" s="44">
        <f>IF($C$5&gt;='Tariffs 2019'!J5,('Tariffs 2019'!J5*'Tariffs 2019'!O5/100),($C$5*'Tariffs 2019'!O5/100))</f>
        <v>48.84</v>
      </c>
      <c r="F11" s="44">
        <f>IF($C$5&lt;'Tariffs 2019'!J5,0,IF(($C$5-'Tariffs 2019'!J5)&lt;='Tariffs 2019'!K5,(($C$5-'Tariffs 2019'!J5)*'Tariffs 2019'!P5/100),(('Tariffs 2019'!K5-'Tariffs 2019'!J5)*'Tariffs 2019'!P5/100)))</f>
        <v>32.640000000000008</v>
      </c>
      <c r="G11" s="44">
        <f>IF($C$5&lt;'Tariffs 2019'!K5,0,IF(($C$5-'Tariffs 2019'!K5)&lt;='Tariffs 2019'!L5,(($C$5-'Tariffs 2019'!K5)*'Tariffs 2019'!Q5/100),(('Tariffs 2019'!L5-'Tariffs 2019'!K5)*'Tariffs 2019'!Q5/100)))</f>
        <v>41.6</v>
      </c>
      <c r="H11" s="44">
        <f>IF($C$5&lt;'Tariffs 2019'!L5,0,IF(($C$5-'Tariffs 2019'!L5)&lt;='Tariffs 2019'!M5,(($C$5-'Tariffs 2019'!L5)*'Tariffs 2019'!R5/100),(('Tariffs 2019'!M5-'Tariffs 2019'!L5)*'Tariffs 2019'!R5/100)))</f>
        <v>0</v>
      </c>
      <c r="I11" s="44">
        <f>IF($C$5&lt;'Tariffs 2019'!M5,0,IF(($C$5-'Tariffs 2019'!M5)&lt;='Tariffs 2019'!N5,(($C$5-'Tariffs 2019'!M5)*'Tariffs 2019'!S5/100),(('Tariffs 2019'!N5-'Tariffs 2019'!M5)*'Tariffs 2019'!S5/100)))</f>
        <v>0</v>
      </c>
      <c r="J11" s="44">
        <f>IF(($C$5&lt;'Tariffs 2019'!N5),(0),($C$5-'Tariffs 2019'!N5)*'Tariffs 2019'!T5/100)</f>
        <v>0</v>
      </c>
      <c r="K11" s="44">
        <f t="shared" si="0"/>
        <v>158.66</v>
      </c>
      <c r="L11" s="44">
        <f t="shared" si="1"/>
        <v>738.48</v>
      </c>
      <c r="M11" s="342">
        <f t="shared" si="2"/>
        <v>951.96</v>
      </c>
      <c r="N11" s="166">
        <f t="shared" si="3"/>
        <v>1047.1560000000002</v>
      </c>
      <c r="O11" s="26">
        <f>'Tariffs 2019'!AL5</f>
        <v>16</v>
      </c>
      <c r="P11" s="26">
        <f>'Tariffs 2019'!AM5</f>
        <v>0</v>
      </c>
      <c r="Q11" s="26">
        <f>'Tariffs 2019'!AN5</f>
        <v>0</v>
      </c>
      <c r="R11" s="26">
        <f>'Tariffs 2019'!AO5</f>
        <v>0</v>
      </c>
      <c r="S11" s="342">
        <f>M11-(M11*O11/100)</f>
        <v>799.64640000000009</v>
      </c>
      <c r="T11" s="342">
        <f>S11</f>
        <v>799.64640000000009</v>
      </c>
      <c r="U11" s="207">
        <f t="shared" si="5"/>
        <v>879.61104000000012</v>
      </c>
      <c r="V11" s="207">
        <f t="shared" si="5"/>
        <v>879.61104000000012</v>
      </c>
      <c r="W11" s="167">
        <f>'Tariffs 2019'!AX5</f>
        <v>0</v>
      </c>
      <c r="X11" s="167" t="str">
        <f>'Tariffs 2019'!AY5</f>
        <v>n</v>
      </c>
      <c r="Y11" s="168" t="s">
        <v>288</v>
      </c>
    </row>
    <row r="12" spans="1:25" ht="25" customHeight="1" x14ac:dyDescent="0.15">
      <c r="A12" s="163" t="str">
        <f>'Tariffs 2019'!F6</f>
        <v>Origin Energy</v>
      </c>
      <c r="B12" s="26" t="str">
        <f>'Tariffs 2019'!D6</f>
        <v>Jemena Coastal Network</v>
      </c>
      <c r="C12" s="26" t="str">
        <f>'Tariffs 2019'!G6</f>
        <v xml:space="preserve">Flexi </v>
      </c>
      <c r="D12" s="44">
        <f>60*'Tariffs 2019'!H6/100</f>
        <v>36.621818181818178</v>
      </c>
      <c r="E12" s="44">
        <f>IF($C$5&gt;='Tariffs 2019'!J6,('Tariffs 2019'!J6*'Tariffs 2019'!O6/100),($C$5*'Tariffs 2019'!O6/100))</f>
        <v>44.181818181818173</v>
      </c>
      <c r="F12" s="44">
        <f>IF($C$5&lt;'Tariffs 2019'!J6,0,IF(($C$5-'Tariffs 2019'!J6)&lt;='Tariffs 2019'!K6,(($C$5-'Tariffs 2019'!J6)*'Tariffs 2019'!P6/100),(('Tariffs 2019'!K6-'Tariffs 2019'!J6)*'Tariffs 2019'!P6/100)))</f>
        <v>30.109090909090906</v>
      </c>
      <c r="G12" s="44">
        <f>IF($C$5&lt;'Tariffs 2019'!K6,0,IF(($C$5-'Tariffs 2019'!K6)&lt;='Tariffs 2019'!L6,(($C$5-'Tariffs 2019'!K6)*'Tariffs 2019'!Q6/100),(('Tariffs 2019'!L6-'Tariffs 2019'!K6)*'Tariffs 2019'!Q6/100)))</f>
        <v>38.690909090909088</v>
      </c>
      <c r="H12" s="44">
        <f>IF($C$5&lt;'Tariffs 2019'!L6,0,IF(($C$5-'Tariffs 2019'!L6)&lt;='Tariffs 2019'!M6,(($C$5-'Tariffs 2019'!L6)*'Tariffs 2019'!R6/100),(('Tariffs 2019'!M6-'Tariffs 2019'!L6)*'Tariffs 2019'!R6/100)))</f>
        <v>0</v>
      </c>
      <c r="I12" s="44">
        <f>IF($C$5&lt;'Tariffs 2019'!M6,0,IF(($C$5-'Tariffs 2019'!M6)&lt;='Tariffs 2019'!N6,(($C$5-'Tariffs 2019'!M6)*'Tariffs 2019'!S6/100),(('Tariffs 2019'!N6-'Tariffs 2019'!M6)*'Tariffs 2019'!S6/100)))</f>
        <v>0</v>
      </c>
      <c r="J12" s="44">
        <f>IF(($C$5&lt;'Tariffs 2019'!N6),(0),($C$5-'Tariffs 2019'!N6)*'Tariffs 2019'!T6/100)</f>
        <v>0</v>
      </c>
      <c r="K12" s="44">
        <f t="shared" si="0"/>
        <v>149.60363636363633</v>
      </c>
      <c r="L12" s="44">
        <f t="shared" si="1"/>
        <v>677.89090909090896</v>
      </c>
      <c r="M12" s="342">
        <f t="shared" si="2"/>
        <v>897.62181818181796</v>
      </c>
      <c r="N12" s="166">
        <f t="shared" si="3"/>
        <v>987.38399999999979</v>
      </c>
      <c r="O12" s="26">
        <f>'Tariffs 2019'!AL6</f>
        <v>6</v>
      </c>
      <c r="P12" s="26">
        <f>'Tariffs 2019'!AM6</f>
        <v>0</v>
      </c>
      <c r="Q12" s="26">
        <f>'Tariffs 2019'!AN6</f>
        <v>0</v>
      </c>
      <c r="R12" s="26">
        <f>'Tariffs 2019'!AO6</f>
        <v>0</v>
      </c>
      <c r="S12" s="343">
        <f>N12-(N12*O12/100)</f>
        <v>928.14095999999984</v>
      </c>
      <c r="T12" s="343">
        <f>S12</f>
        <v>928.14095999999984</v>
      </c>
      <c r="U12" s="207">
        <f>S12</f>
        <v>928.14095999999984</v>
      </c>
      <c r="V12" s="207">
        <f>T12</f>
        <v>928.14095999999984</v>
      </c>
      <c r="W12" s="167">
        <f>'Tariffs 2019'!AX6</f>
        <v>0</v>
      </c>
      <c r="X12" s="167" t="str">
        <f>'Tariffs 2019'!AY6</f>
        <v>n</v>
      </c>
      <c r="Y12" s="168" t="s">
        <v>288</v>
      </c>
    </row>
    <row r="13" spans="1:25" ht="25" customHeight="1" x14ac:dyDescent="0.15">
      <c r="A13" s="163" t="str">
        <f>'Tariffs 2019'!F7</f>
        <v>Red Energy</v>
      </c>
      <c r="B13" s="26" t="str">
        <f>'Tariffs 2019'!D7</f>
        <v>Jemena Coastal Network</v>
      </c>
      <c r="C13" s="26" t="str">
        <f>'Tariffs 2019'!G7</f>
        <v>Easy Saver</v>
      </c>
      <c r="D13" s="44">
        <f>60*'Tariffs 2019'!H7/100</f>
        <v>35.999999999999993</v>
      </c>
      <c r="E13" s="44">
        <f>IF($C$5&gt;='Tariffs 2019'!J7,('Tariffs 2019'!J7*'Tariffs 2019'!O7/100),($C$5*'Tariffs 2019'!O7/100))</f>
        <v>43.8</v>
      </c>
      <c r="F13" s="44">
        <f>IF($C$5&lt;'Tariffs 2019'!J7,0,IF(($C$5-'Tariffs 2019'!J7)&lt;='Tariffs 2019'!K7,(($C$5-'Tariffs 2019'!J7)*'Tariffs 2019'!P7/100),(('Tariffs 2019'!K7-'Tariffs 2019'!J7)*'Tariffs 2019'!P7/100)))</f>
        <v>27.6</v>
      </c>
      <c r="G13" s="44">
        <f>IF($C$5&lt;'Tariffs 2019'!K7,0,IF(($C$5-'Tariffs 2019'!K7)&lt;='Tariffs 2019'!L7,(($C$5-'Tariffs 2019'!K7)*'Tariffs 2019'!Q7/100),(('Tariffs 2019'!L7-'Tariffs 2019'!K7)*'Tariffs 2019'!Q7/100)))</f>
        <v>35.200000000000003</v>
      </c>
      <c r="H13" s="44">
        <f>IF($C$5&lt;'Tariffs 2019'!L7,0,IF(($C$5-'Tariffs 2019'!L7)&lt;='Tariffs 2019'!M7,(($C$5-'Tariffs 2019'!L7)*'Tariffs 2019'!R7/100),(('Tariffs 2019'!M7-'Tariffs 2019'!L7)*'Tariffs 2019'!R7/100)))</f>
        <v>0</v>
      </c>
      <c r="I13" s="44">
        <f>IF($C$5&lt;'Tariffs 2019'!M7,0,IF(($C$5-'Tariffs 2019'!M7)&lt;='Tariffs 2019'!N7,(($C$5-'Tariffs 2019'!M7)*'Tariffs 2019'!S7/100),(('Tariffs 2019'!N7-'Tariffs 2019'!M7)*'Tariffs 2019'!S7/100)))</f>
        <v>0</v>
      </c>
      <c r="J13" s="44">
        <f>IF(($C$5&lt;'Tariffs 2019'!N7),(0),($C$5-'Tariffs 2019'!N7)*'Tariffs 2019'!T7/100)</f>
        <v>0</v>
      </c>
      <c r="K13" s="44">
        <f t="shared" si="0"/>
        <v>142.59999999999997</v>
      </c>
      <c r="L13" s="44">
        <f t="shared" si="1"/>
        <v>639.59999999999991</v>
      </c>
      <c r="M13" s="342">
        <f t="shared" si="2"/>
        <v>855.5999999999998</v>
      </c>
      <c r="N13" s="166">
        <f t="shared" si="3"/>
        <v>941.15999999999985</v>
      </c>
      <c r="O13" s="26">
        <f>'Tariffs 2019'!AL7</f>
        <v>0</v>
      </c>
      <c r="P13" s="26">
        <f>'Tariffs 2019'!AM7</f>
        <v>0</v>
      </c>
      <c r="Q13" s="26">
        <f>'Tariffs 2019'!AN7</f>
        <v>10</v>
      </c>
      <c r="R13" s="26">
        <f>'Tariffs 2019'!AO7</f>
        <v>0</v>
      </c>
      <c r="S13" s="343">
        <f>N13</f>
        <v>941.15999999999985</v>
      </c>
      <c r="T13" s="343">
        <f>S13-(S13*Q13/100)</f>
        <v>847.04399999999987</v>
      </c>
      <c r="U13" s="207">
        <f>S13</f>
        <v>941.15999999999985</v>
      </c>
      <c r="V13" s="207">
        <f>T13</f>
        <v>847.04399999999987</v>
      </c>
      <c r="W13" s="167">
        <f>'Tariffs 2019'!AX7</f>
        <v>0</v>
      </c>
      <c r="X13" s="167" t="str">
        <f>'Tariffs 2019'!AY7</f>
        <v>n</v>
      </c>
      <c r="Y13" s="168" t="s">
        <v>400</v>
      </c>
    </row>
    <row r="14" spans="1:25" ht="25" customHeight="1" x14ac:dyDescent="0.15">
      <c r="A14" s="163" t="str">
        <f>'Tariffs 2019'!F8</f>
        <v>Amaysim</v>
      </c>
      <c r="B14" s="26" t="str">
        <f>'Tariffs 2019'!D8</f>
        <v>Jemena Coastal Network</v>
      </c>
      <c r="C14" s="26" t="str">
        <f>'Tariffs 2019'!G8</f>
        <v>Gas as you go</v>
      </c>
      <c r="D14" s="44">
        <f>60*'Tariffs 2019'!H8/100</f>
        <v>20.64</v>
      </c>
      <c r="E14" s="44">
        <f>IF($C$5&gt;='Tariffs 2019'!J8,('Tariffs 2019'!J8*'Tariffs 2019'!O8/100),($C$5*'Tariffs 2019'!O8/100))</f>
        <v>42.72</v>
      </c>
      <c r="F14" s="44">
        <f>IF($C$5&lt;'Tariffs 2019'!J8,0,IF(($C$5-'Tariffs 2019'!J8)&lt;='Tariffs 2019'!K8,(($C$5-'Tariffs 2019'!J8)*'Tariffs 2019'!P8/100),(('Tariffs 2019'!K8-'Tariffs 2019'!J8)*'Tariffs 2019'!P8/100)))</f>
        <v>27.84</v>
      </c>
      <c r="G14" s="44">
        <f>IF($C$5&lt;'Tariffs 2019'!K8,0,IF(($C$5-'Tariffs 2019'!K8)&lt;='Tariffs 2019'!L8,(($C$5-'Tariffs 2019'!K8)*'Tariffs 2019'!Q8/100),(('Tariffs 2019'!L8-'Tariffs 2019'!K8)*'Tariffs 2019'!Q8/100)))</f>
        <v>36.479999999999997</v>
      </c>
      <c r="H14" s="44">
        <f>IF($C$5&lt;'Tariffs 2019'!L8,0,IF(($C$5-'Tariffs 2019'!L8)&lt;='Tariffs 2019'!M8,(($C$5-'Tariffs 2019'!L8)*'Tariffs 2019'!R8/100),(('Tariffs 2019'!M8-'Tariffs 2019'!L8)*'Tariffs 2019'!R8/100)))</f>
        <v>0</v>
      </c>
      <c r="I14" s="44">
        <f>IF($C$5&lt;'Tariffs 2019'!M8,0,IF(($C$5-'Tariffs 2019'!M8)&lt;='Tariffs 2019'!N8,(($C$5-'Tariffs 2019'!M8)*'Tariffs 2019'!S8/100),(('Tariffs 2019'!N8-'Tariffs 2019'!M8)*'Tariffs 2019'!S8/100)))</f>
        <v>0</v>
      </c>
      <c r="J14" s="44">
        <f>IF(($C$5&lt;'Tariffs 2019'!N8),(0),($C$5-'Tariffs 2019'!N8)*'Tariffs 2019'!T8/100)</f>
        <v>0</v>
      </c>
      <c r="K14" s="44">
        <f t="shared" si="0"/>
        <v>127.68</v>
      </c>
      <c r="L14" s="44">
        <f t="shared" si="1"/>
        <v>642.24</v>
      </c>
      <c r="M14" s="342">
        <f t="shared" si="2"/>
        <v>766.08</v>
      </c>
      <c r="N14" s="166">
        <f t="shared" si="3"/>
        <v>842.6880000000001</v>
      </c>
      <c r="O14" s="26">
        <f>'Tariffs 2019'!AL8</f>
        <v>0</v>
      </c>
      <c r="P14" s="26">
        <f>'Tariffs 2019'!AM8</f>
        <v>0</v>
      </c>
      <c r="Q14" s="26">
        <f>'Tariffs 2019'!AN8</f>
        <v>0</v>
      </c>
      <c r="R14" s="26">
        <f>'Tariffs 2019'!AO8</f>
        <v>0</v>
      </c>
      <c r="S14" s="342">
        <f t="shared" ref="S14" si="8">M14</f>
        <v>766.08</v>
      </c>
      <c r="T14" s="342">
        <f t="shared" ref="T14:T16" si="9">S14</f>
        <v>766.08</v>
      </c>
      <c r="U14" s="207">
        <f t="shared" si="5"/>
        <v>842.6880000000001</v>
      </c>
      <c r="V14" s="207">
        <f t="shared" si="5"/>
        <v>842.6880000000001</v>
      </c>
      <c r="W14" s="167">
        <f>'Tariffs 2019'!AX8</f>
        <v>0</v>
      </c>
      <c r="X14" s="167" t="str">
        <f>'Tariffs 2019'!AY8</f>
        <v>n</v>
      </c>
      <c r="Y14" s="168" t="s">
        <v>400</v>
      </c>
    </row>
    <row r="15" spans="1:25" ht="25" customHeight="1" x14ac:dyDescent="0.15">
      <c r="A15" s="163" t="str">
        <f>'Tariffs 2019'!F9</f>
        <v>Click Energy</v>
      </c>
      <c r="B15" s="26" t="str">
        <f>'Tariffs 2019'!D9</f>
        <v>Jemena Coastal Network</v>
      </c>
      <c r="C15" s="26" t="str">
        <f>'Tariffs 2019'!G9</f>
        <v>Banksia</v>
      </c>
      <c r="D15" s="44">
        <f>60*'Tariffs 2019'!H9/100</f>
        <v>21.932727272727274</v>
      </c>
      <c r="E15" s="44">
        <f>IF($C$5&gt;='Tariffs 2019'!J9,('Tariffs 2019'!J9*'Tariffs 2019'!O9/100),($C$5*'Tariffs 2019'!O9/100))</f>
        <v>45.381818181818183</v>
      </c>
      <c r="F15" s="44">
        <f>IF($C$5&lt;'Tariffs 2019'!J9,0,IF(($C$5-'Tariffs 2019'!J9)&lt;='Tariffs 2019'!K9,(($C$5-'Tariffs 2019'!J9)*'Tariffs 2019'!P9/100),(('Tariffs 2019'!K9-'Tariffs 2019'!J9)*'Tariffs 2019'!P9/100)))</f>
        <v>29.563636363636359</v>
      </c>
      <c r="G15" s="44">
        <f>IF($C$5&lt;'Tariffs 2019'!K9,0,IF(($C$5-'Tariffs 2019'!K9)&lt;='Tariffs 2019'!L9,(($C$5-'Tariffs 2019'!K9)*'Tariffs 2019'!Q9/100),(('Tariffs 2019'!L9-'Tariffs 2019'!K9)*'Tariffs 2019'!Q9/100)))</f>
        <v>38.690909090909088</v>
      </c>
      <c r="H15" s="44">
        <f>IF($C$5&lt;'Tariffs 2019'!L9,0,IF(($C$5-'Tariffs 2019'!L9)&lt;='Tariffs 2019'!M9,(($C$5-'Tariffs 2019'!L9)*'Tariffs 2019'!R9/100),(('Tariffs 2019'!M9-'Tariffs 2019'!L9)*'Tariffs 2019'!R9/100)))</f>
        <v>0</v>
      </c>
      <c r="I15" s="44">
        <f>IF($C$5&lt;'Tariffs 2019'!M9,0,IF(($C$5-'Tariffs 2019'!M9)&lt;='Tariffs 2019'!N9,(($C$5-'Tariffs 2019'!M9)*'Tariffs 2019'!S9/100),(('Tariffs 2019'!N9-'Tariffs 2019'!M9)*'Tariffs 2019'!S9/100)))</f>
        <v>0</v>
      </c>
      <c r="J15" s="44">
        <f>IF(($C$5&lt;'Tariffs 2019'!N9),(0),($C$5-'Tariffs 2019'!N9)*'Tariffs 2019'!T9/100)</f>
        <v>0</v>
      </c>
      <c r="K15" s="44">
        <f t="shared" si="0"/>
        <v>135.5690909090909</v>
      </c>
      <c r="L15" s="44">
        <f t="shared" si="1"/>
        <v>681.81818181818176</v>
      </c>
      <c r="M15" s="342">
        <f t="shared" si="2"/>
        <v>813.41454545454542</v>
      </c>
      <c r="N15" s="166">
        <f t="shared" si="3"/>
        <v>894.75600000000009</v>
      </c>
      <c r="O15" s="26">
        <f>'Tariffs 2019'!AL9</f>
        <v>0</v>
      </c>
      <c r="P15" s="26">
        <f>'Tariffs 2019'!AM9</f>
        <v>0</v>
      </c>
      <c r="Q15" s="26">
        <f>'Tariffs 2019'!AN9</f>
        <v>0</v>
      </c>
      <c r="R15" s="26">
        <f>'Tariffs 2019'!AO9</f>
        <v>0</v>
      </c>
      <c r="S15" s="342">
        <f t="shared" ref="S15:S16" si="10">M15</f>
        <v>813.41454545454542</v>
      </c>
      <c r="T15" s="342">
        <f t="shared" si="9"/>
        <v>813.41454545454542</v>
      </c>
      <c r="U15" s="207">
        <f t="shared" si="5"/>
        <v>894.75600000000009</v>
      </c>
      <c r="V15" s="207">
        <f t="shared" si="5"/>
        <v>894.75600000000009</v>
      </c>
      <c r="W15" s="167">
        <f>'Tariffs 2019'!AX9</f>
        <v>0</v>
      </c>
      <c r="X15" s="167" t="str">
        <f>'Tariffs 2019'!AY9</f>
        <v>n</v>
      </c>
      <c r="Y15" s="168" t="s">
        <v>400</v>
      </c>
    </row>
    <row r="16" spans="1:25" ht="25" customHeight="1" thickBot="1" x14ac:dyDescent="0.2">
      <c r="A16" s="163" t="str">
        <f>'Tariffs 2019'!F10</f>
        <v>Simply Energy</v>
      </c>
      <c r="B16" s="26" t="str">
        <f>'Tariffs 2019'!D10</f>
        <v>Jemena Coastal Network</v>
      </c>
      <c r="C16" s="26" t="str">
        <f>'Tariffs 2019'!G10</f>
        <v>Plus</v>
      </c>
      <c r="D16" s="44">
        <f>60*'Tariffs 2019'!H10/100</f>
        <v>36.136363636363633</v>
      </c>
      <c r="E16" s="44">
        <f>IF($C$5&gt;='Tariffs 2019'!J10,('Tariffs 2019'!J10*'Tariffs 2019'!O10/100),($C$5*'Tariffs 2019'!O10/100))</f>
        <v>46.581818181818171</v>
      </c>
      <c r="F16" s="44">
        <f>IF($C$5&lt;'Tariffs 2019'!J10,0,IF(($C$5-'Tariffs 2019'!J10)&lt;='Tariffs 2019'!K10,(($C$5-'Tariffs 2019'!J10)*'Tariffs 2019'!P10/100),(('Tariffs 2019'!K10-'Tariffs 2019'!J10)*'Tariffs 2019'!P10/100)))</f>
        <v>30.981818181818181</v>
      </c>
      <c r="G16" s="44">
        <f>IF($C$5&lt;'Tariffs 2019'!K10,0,IF(($C$5-'Tariffs 2019'!K10)&lt;='Tariffs 2019'!L10,(($C$5-'Tariffs 2019'!K10)*'Tariffs 2019'!Q10/100),(('Tariffs 2019'!L10-'Tariffs 2019'!K10)*'Tariffs 2019'!Q10/100)))</f>
        <v>38.25454545454545</v>
      </c>
      <c r="H16" s="44">
        <f>IF($C$5&lt;'Tariffs 2019'!L10,0,IF(($C$5-'Tariffs 2019'!L10)&lt;='Tariffs 2019'!M10,(($C$5-'Tariffs 2019'!L10)*'Tariffs 2019'!R10/100),(('Tariffs 2019'!M10-'Tariffs 2019'!L10)*'Tariffs 2019'!R10/100)))</f>
        <v>0</v>
      </c>
      <c r="I16" s="44">
        <f>IF($C$5&lt;'Tariffs 2019'!M10,0,IF(($C$5-'Tariffs 2019'!M10)&lt;='Tariffs 2019'!N10,(($C$5-'Tariffs 2019'!M10)*'Tariffs 2019'!S10/100),(('Tariffs 2019'!N10-'Tariffs 2019'!M10)*'Tariffs 2019'!S10/100)))</f>
        <v>0</v>
      </c>
      <c r="J16" s="44">
        <f>IF(($C$5&lt;'Tariffs 2019'!N10),(0),($C$5-'Tariffs 2019'!N10)*'Tariffs 2019'!T10/100)</f>
        <v>0</v>
      </c>
      <c r="K16" s="44">
        <f t="shared" si="0"/>
        <v>151.95454545454544</v>
      </c>
      <c r="L16" s="44">
        <f t="shared" si="1"/>
        <v>694.90909090909076</v>
      </c>
      <c r="M16" s="342">
        <f t="shared" si="2"/>
        <v>911.72727272727263</v>
      </c>
      <c r="N16" s="166">
        <f t="shared" si="3"/>
        <v>1002.9</v>
      </c>
      <c r="O16" s="26">
        <f>'Tariffs 2019'!AL10</f>
        <v>0</v>
      </c>
      <c r="P16" s="26">
        <f>'Tariffs 2019'!AM10</f>
        <v>0</v>
      </c>
      <c r="Q16" s="26">
        <f>'Tariffs 2019'!AN10</f>
        <v>0</v>
      </c>
      <c r="R16" s="26">
        <f>'Tariffs 2019'!AO10</f>
        <v>0</v>
      </c>
      <c r="S16" s="342">
        <f t="shared" si="10"/>
        <v>911.72727272727263</v>
      </c>
      <c r="T16" s="342">
        <f t="shared" si="9"/>
        <v>911.72727272727263</v>
      </c>
      <c r="U16" s="207">
        <f t="shared" si="5"/>
        <v>1002.9</v>
      </c>
      <c r="V16" s="207">
        <f t="shared" si="5"/>
        <v>1002.9</v>
      </c>
      <c r="W16" s="167">
        <f>'Tariffs 2019'!AX10</f>
        <v>0</v>
      </c>
      <c r="X16" s="167" t="str">
        <f>'Tariffs 2019'!AY10</f>
        <v>n</v>
      </c>
      <c r="Y16" s="168" t="s">
        <v>400</v>
      </c>
    </row>
    <row r="17" spans="1:25" ht="25" customHeight="1" thickTop="1" x14ac:dyDescent="0.15">
      <c r="A17" s="349" t="str">
        <f>'Tariffs 2019'!F11</f>
        <v>ActewAGL</v>
      </c>
      <c r="B17" s="350" t="str">
        <f>'Tariffs 2019'!D11</f>
        <v>Jemena Capital Region</v>
      </c>
      <c r="C17" s="350" t="str">
        <f>'Tariffs 2019'!G11</f>
        <v>Reward</v>
      </c>
      <c r="D17" s="351">
        <f>60*'Tariffs 2019'!H11/100</f>
        <v>43.085454545454539</v>
      </c>
      <c r="E17" s="351">
        <f>IF($C$5&gt;='Tariffs 2019'!J11,('Tariffs 2019'!J11*'Tariffs 2019'!O11/100),($C$5*'Tariffs 2019'!O11/100))</f>
        <v>47.781818181818181</v>
      </c>
      <c r="F17" s="351">
        <f>IF($C$5&lt;'Tariffs 2019'!J11,0,IF(($C$5-'Tariffs 2019'!J11)&lt;='Tariffs 2019'!K11,(($C$5-'Tariffs 2019'!J11)*'Tariffs 2019'!P11/100),(('Tariffs 2019'!K11-'Tariffs 2019'!J11)*'Tariffs 2019'!P11/100)))</f>
        <v>31.854545454545452</v>
      </c>
      <c r="G17" s="351">
        <f>IF($C$5&lt;'Tariffs 2019'!K11,0,IF(($C$5-'Tariffs 2019'!K11)&lt;='Tariffs 2019'!L11,(($C$5-'Tariffs 2019'!K11)*'Tariffs 2019'!Q11/100),(('Tariffs 2019'!L11-'Tariffs 2019'!K11)*'Tariffs 2019'!Q11/100)))</f>
        <v>41.454545454545453</v>
      </c>
      <c r="H17" s="351">
        <f>IF($C$5&lt;'Tariffs 2019'!L11,0,IF(($C$5-'Tariffs 2019'!L11)&lt;='Tariffs 2019'!M11,(($C$5-'Tariffs 2019'!L11)*'Tariffs 2019'!R11/100),(('Tariffs 2019'!M11-'Tariffs 2019'!L11)*'Tariffs 2019'!R11/100)))</f>
        <v>0</v>
      </c>
      <c r="I17" s="351">
        <f>IF($C$5&lt;'Tariffs 2019'!M11,0,IF(($C$5-'Tariffs 2019'!M11)&lt;='Tariffs 2019'!N11,(($C$5-'Tariffs 2019'!M11)*'Tariffs 2019'!S11/100),(('Tariffs 2019'!N11-'Tariffs 2019'!M11)*'Tariffs 2019'!S11/100)))</f>
        <v>0</v>
      </c>
      <c r="J17" s="351">
        <f>IF(($C$5&lt;'Tariffs 2019'!N11),(0),($C$5-'Tariffs 2019'!N11)*'Tariffs 2019'!T11/100)</f>
        <v>0</v>
      </c>
      <c r="K17" s="351">
        <f t="shared" si="0"/>
        <v>164.17636363636365</v>
      </c>
      <c r="L17" s="351">
        <f t="shared" si="1"/>
        <v>726.54545454545462</v>
      </c>
      <c r="M17" s="352">
        <f t="shared" si="2"/>
        <v>985.05818181818188</v>
      </c>
      <c r="N17" s="353">
        <f t="shared" si="3"/>
        <v>1083.5640000000001</v>
      </c>
      <c r="O17" s="350">
        <f>'Tariffs 2019'!AL11</f>
        <v>0</v>
      </c>
      <c r="P17" s="350">
        <f>'Tariffs 2019'!AM11</f>
        <v>10</v>
      </c>
      <c r="Q17" s="350">
        <f>'Tariffs 2019'!AN11</f>
        <v>0</v>
      </c>
      <c r="R17" s="350">
        <f>'Tariffs 2019'!AO11</f>
        <v>0</v>
      </c>
      <c r="S17" s="352">
        <f>M17-(L17*P17/100)</f>
        <v>912.40363636363645</v>
      </c>
      <c r="T17" s="352">
        <f t="shared" ref="T17:T23" si="11">S17</f>
        <v>912.40363636363645</v>
      </c>
      <c r="U17" s="368">
        <f>S17*1.1</f>
        <v>1003.6440000000002</v>
      </c>
      <c r="V17" s="368">
        <f t="shared" ref="V17:V18" si="12">T17*1.1</f>
        <v>1003.6440000000002</v>
      </c>
      <c r="W17" s="354">
        <f>'Tariffs 2019'!AX11</f>
        <v>0</v>
      </c>
      <c r="X17" s="354" t="str">
        <f>'Tariffs 2019'!AY11</f>
        <v>n</v>
      </c>
      <c r="Y17" s="355" t="s">
        <v>288</v>
      </c>
    </row>
    <row r="18" spans="1:25" ht="25" customHeight="1" thickBot="1" x14ac:dyDescent="0.2">
      <c r="A18" s="356" t="str">
        <f>'Tariffs 2019'!F12</f>
        <v>EnergyAustralia</v>
      </c>
      <c r="B18" s="357" t="str">
        <f>'Tariffs 2019'!D12</f>
        <v>Jemena Capital Region</v>
      </c>
      <c r="C18" s="357" t="str">
        <f>'Tariffs 2019'!G12</f>
        <v>Total Plan</v>
      </c>
      <c r="D18" s="358">
        <f>60*'Tariffs 2019'!H12/100</f>
        <v>34.696363636363628</v>
      </c>
      <c r="E18" s="358">
        <f>IF($C$5&gt;='Tariffs 2019'!J12,('Tariffs 2019'!J12*'Tariffs 2019'!O12/100),($C$5*'Tariffs 2019'!O12/100))</f>
        <v>47.890909090909084</v>
      </c>
      <c r="F18" s="358">
        <f>IF($C$5&lt;'Tariffs 2019'!J12,0,IF(($C$5-'Tariffs 2019'!J12)&lt;='Tariffs 2019'!K12,(($C$5-'Tariffs 2019'!J12)*'Tariffs 2019'!P12/100),(('Tariffs 2019'!K12-'Tariffs 2019'!J12)*'Tariffs 2019'!P12/100)))</f>
        <v>32.072727272727271</v>
      </c>
      <c r="G18" s="358">
        <f>IF($C$5&lt;'Tariffs 2019'!K12,0,IF(($C$5-'Tariffs 2019'!K12)&lt;='Tariffs 2019'!L12,(($C$5-'Tariffs 2019'!K12)*'Tariffs 2019'!Q12/100),(('Tariffs 2019'!L12-'Tariffs 2019'!K12)*'Tariffs 2019'!Q12/100)))</f>
        <v>40.872727272727268</v>
      </c>
      <c r="H18" s="358">
        <f>IF($C$5&lt;'Tariffs 2019'!L12,0,IF(($C$5-'Tariffs 2019'!L12)&lt;='Tariffs 2019'!M12,(($C$5-'Tariffs 2019'!L12)*'Tariffs 2019'!R12/100),(('Tariffs 2019'!M12-'Tariffs 2019'!L12)*'Tariffs 2019'!R12/100)))</f>
        <v>0</v>
      </c>
      <c r="I18" s="358">
        <f>IF($C$5&lt;'Tariffs 2019'!M12,0,IF(($C$5-'Tariffs 2019'!M12)&lt;='Tariffs 2019'!N12,(($C$5-'Tariffs 2019'!M12)*'Tariffs 2019'!S12/100),(('Tariffs 2019'!N12-'Tariffs 2019'!M12)*'Tariffs 2019'!S12/100)))</f>
        <v>0</v>
      </c>
      <c r="J18" s="358">
        <f>IF(($C$5&lt;'Tariffs 2019'!N12),(0),($C$5-'Tariffs 2019'!N12)*'Tariffs 2019'!T12/100)</f>
        <v>0</v>
      </c>
      <c r="K18" s="358">
        <f t="shared" si="0"/>
        <v>155.53272727272724</v>
      </c>
      <c r="L18" s="358">
        <f t="shared" si="1"/>
        <v>725.01818181818169</v>
      </c>
      <c r="M18" s="359">
        <f t="shared" si="2"/>
        <v>933.19636363636346</v>
      </c>
      <c r="N18" s="360">
        <f t="shared" si="3"/>
        <v>1026.5159999999998</v>
      </c>
      <c r="O18" s="357">
        <f>'Tariffs 2019'!AL12</f>
        <v>16</v>
      </c>
      <c r="P18" s="357">
        <f>'Tariffs 2019'!AM12</f>
        <v>0</v>
      </c>
      <c r="Q18" s="357">
        <f>'Tariffs 2019'!AN12</f>
        <v>0</v>
      </c>
      <c r="R18" s="357">
        <f>'Tariffs 2019'!AO12</f>
        <v>0</v>
      </c>
      <c r="S18" s="359">
        <f>M18-(M18*O18/100)</f>
        <v>783.88494545454535</v>
      </c>
      <c r="T18" s="359">
        <f t="shared" si="11"/>
        <v>783.88494545454535</v>
      </c>
      <c r="U18" s="369">
        <f>S18*1.1</f>
        <v>862.27343999999994</v>
      </c>
      <c r="V18" s="369">
        <f t="shared" si="12"/>
        <v>862.27343999999994</v>
      </c>
      <c r="W18" s="361">
        <f>'Tariffs 2019'!AX12</f>
        <v>0</v>
      </c>
      <c r="X18" s="361" t="str">
        <f>'Tariffs 2019'!AY12</f>
        <v>n</v>
      </c>
      <c r="Y18" s="362" t="s">
        <v>288</v>
      </c>
    </row>
    <row r="19" spans="1:25" ht="25" customHeight="1" thickTop="1" x14ac:dyDescent="0.15">
      <c r="A19" s="163" t="str">
        <f>'Tariffs 2019'!F13</f>
        <v>ActewAGL</v>
      </c>
      <c r="B19" s="26" t="str">
        <f>'Tariffs 2019'!D13</f>
        <v xml:space="preserve">Evoenergy Queanbeyan </v>
      </c>
      <c r="C19" s="26" t="str">
        <f>'Tariffs 2019'!G13</f>
        <v>Reward</v>
      </c>
      <c r="D19" s="44">
        <f>60*'Tariffs 2019'!H13/100</f>
        <v>48.812727272727273</v>
      </c>
      <c r="E19" s="44">
        <f>IF($C$5&gt;='Tariffs 2019'!J13,('Tariffs 2019'!J13*'Tariffs 2019'!O13/100),($C$5*'Tariffs 2019'!O13/100))</f>
        <v>77.601818181818174</v>
      </c>
      <c r="F19" s="44">
        <f>IF($C$5&lt;'Tariffs 2019'!J13,0,IF(($C$5-'Tariffs 2019'!J13)&lt;='Tariffs 2019'!K13,(($C$5-'Tariffs 2019'!J13)*'Tariffs 2019'!P13/100),(('Tariffs 2019'!K13-'Tariffs 2019'!J13)*'Tariffs 2019'!P13/100)))</f>
        <v>40.459999999999994</v>
      </c>
      <c r="G19" s="44">
        <f>IF($C$5&lt;'Tariffs 2019'!K13,0,IF(($C$5-'Tariffs 2019'!K13)&lt;='Tariffs 2019'!L13,(($C$5-'Tariffs 2019'!K13)*'Tariffs 2019'!Q13/100),(('Tariffs 2019'!L13-'Tariffs 2019'!K13)*'Tariffs 2019'!Q13/100)))</f>
        <v>0</v>
      </c>
      <c r="H19" s="44">
        <f>IF($C$5&lt;'Tariffs 2019'!L13,0,IF(($C$5-'Tariffs 2019'!L13)&lt;='Tariffs 2019'!M13,(($C$5-'Tariffs 2019'!L13)*'Tariffs 2019'!R13/100),(('Tariffs 2019'!M13-'Tariffs 2019'!L13)*'Tariffs 2019'!R13/100)))</f>
        <v>0</v>
      </c>
      <c r="I19" s="44">
        <f>IF($C$5&lt;'Tariffs 2019'!M13,0,IF(($C$5-'Tariffs 2019'!M13)&lt;='Tariffs 2019'!N13,(($C$5-'Tariffs 2019'!M13)*'Tariffs 2019'!S13/100),(('Tariffs 2019'!N13-'Tariffs 2019'!M13)*'Tariffs 2019'!S13/100)))</f>
        <v>0</v>
      </c>
      <c r="J19" s="44">
        <f>IF(($C$5&lt;'Tariffs 2019'!N13),(0),($C$5-'Tariffs 2019'!N13)*'Tariffs 2019'!T13/100)</f>
        <v>0</v>
      </c>
      <c r="K19" s="44">
        <f t="shared" ref="K19:K21" si="13">SUM(D19:J19)</f>
        <v>166.87454545454545</v>
      </c>
      <c r="L19" s="44">
        <f t="shared" ref="L19:L21" si="14">(K19*6)-(D19*6)</f>
        <v>708.37090909090909</v>
      </c>
      <c r="M19" s="342">
        <f t="shared" ref="M19:M21" si="15">K19*6</f>
        <v>1001.2472727272727</v>
      </c>
      <c r="N19" s="166">
        <f t="shared" si="3"/>
        <v>1101.3720000000001</v>
      </c>
      <c r="O19" s="26">
        <f>'Tariffs 2019'!AL13</f>
        <v>0</v>
      </c>
      <c r="P19" s="26">
        <f>'Tariffs 2019'!AM13</f>
        <v>12</v>
      </c>
      <c r="Q19" s="26">
        <f>'Tariffs 2019'!AN13</f>
        <v>0</v>
      </c>
      <c r="R19" s="26">
        <f>'Tariffs 2019'!AO13</f>
        <v>0</v>
      </c>
      <c r="S19" s="342">
        <f>M19-(L19*P19/100)</f>
        <v>916.24276363636363</v>
      </c>
      <c r="T19" s="342">
        <f t="shared" si="11"/>
        <v>916.24276363636363</v>
      </c>
      <c r="U19" s="207">
        <f t="shared" ref="U19:U21" si="16">S19*1.1</f>
        <v>1007.8670400000001</v>
      </c>
      <c r="V19" s="207">
        <f t="shared" ref="V19:V21" si="17">T19*1.1</f>
        <v>1007.8670400000001</v>
      </c>
      <c r="W19" s="167">
        <f>'Tariffs 2019'!AX13</f>
        <v>0</v>
      </c>
      <c r="X19" s="167" t="str">
        <f>'Tariffs 2019'!AY13</f>
        <v>n</v>
      </c>
      <c r="Y19" s="168" t="s">
        <v>288</v>
      </c>
    </row>
    <row r="20" spans="1:25" ht="25" customHeight="1" thickBot="1" x14ac:dyDescent="0.2">
      <c r="A20" s="163" t="str">
        <f>'Tariffs 2019'!F14</f>
        <v>EnergyAustralia</v>
      </c>
      <c r="B20" s="26" t="str">
        <f>'Tariffs 2019'!D14</f>
        <v xml:space="preserve">Evoenergy Queanbeyan </v>
      </c>
      <c r="C20" s="26" t="str">
        <f>'Tariffs 2019'!G14</f>
        <v>Total Plan</v>
      </c>
      <c r="D20" s="44">
        <f>60*'Tariffs 2019'!H14/100</f>
        <v>43.2</v>
      </c>
      <c r="E20" s="44">
        <f>IF($C$5&gt;='Tariffs 2019'!J14,('Tariffs 2019'!J14*'Tariffs 2019'!O14/100),($C$5*'Tariffs 2019'!O14/100))</f>
        <v>73.554000000000002</v>
      </c>
      <c r="F20" s="44">
        <f>IF($C$5&lt;'Tariffs 2019'!J14,0,IF(($C$5-'Tariffs 2019'!J14)&lt;='Tariffs 2019'!K14,(($C$5-'Tariffs 2019'!J14)*'Tariffs 2019'!P14/100),(('Tariffs 2019'!K14-'Tariffs 2019'!J14)*'Tariffs 2019'!P14/100)))</f>
        <v>41.888000000000005</v>
      </c>
      <c r="G20" s="44">
        <f>IF($C$5&lt;'Tariffs 2019'!K14,0,IF(($C$5-'Tariffs 2019'!K14)&lt;='Tariffs 2019'!L14,(($C$5-'Tariffs 2019'!K14)*'Tariffs 2019'!Q14/100),(('Tariffs 2019'!L14-'Tariffs 2019'!K14)*'Tariffs 2019'!Q14/100)))</f>
        <v>0</v>
      </c>
      <c r="H20" s="44">
        <f>IF($C$5&lt;'Tariffs 2019'!L14,0,IF(($C$5-'Tariffs 2019'!L14)&lt;='Tariffs 2019'!M14,(($C$5-'Tariffs 2019'!L14)*'Tariffs 2019'!R14/100),(('Tariffs 2019'!M14-'Tariffs 2019'!L14)*'Tariffs 2019'!R14/100)))</f>
        <v>0</v>
      </c>
      <c r="I20" s="44">
        <f>IF($C$5&lt;'Tariffs 2019'!M14,0,IF(($C$5-'Tariffs 2019'!M14)&lt;='Tariffs 2019'!N14,(($C$5-'Tariffs 2019'!M14)*'Tariffs 2019'!S14/100),(('Tariffs 2019'!N14-'Tariffs 2019'!M14)*'Tariffs 2019'!S14/100)))</f>
        <v>0</v>
      </c>
      <c r="J20" s="44">
        <f>IF(($C$5&lt;'Tariffs 2019'!N14),(0),($C$5-'Tariffs 2019'!N14)*'Tariffs 2019'!T14/100)</f>
        <v>0</v>
      </c>
      <c r="K20" s="44">
        <f t="shared" si="13"/>
        <v>158.642</v>
      </c>
      <c r="L20" s="44">
        <f t="shared" si="14"/>
        <v>692.65199999999993</v>
      </c>
      <c r="M20" s="342">
        <f t="shared" si="15"/>
        <v>951.85199999999998</v>
      </c>
      <c r="N20" s="166">
        <f t="shared" si="3"/>
        <v>1047.0372</v>
      </c>
      <c r="O20" s="26">
        <f>'Tariffs 2019'!AL14</f>
        <v>16</v>
      </c>
      <c r="P20" s="26">
        <f>'Tariffs 2019'!AM14</f>
        <v>0</v>
      </c>
      <c r="Q20" s="26">
        <f>'Tariffs 2019'!AN14</f>
        <v>0</v>
      </c>
      <c r="R20" s="26">
        <f>'Tariffs 2019'!AO14</f>
        <v>0</v>
      </c>
      <c r="S20" s="342">
        <f>M20-(M20*O20/100)</f>
        <v>799.55567999999994</v>
      </c>
      <c r="T20" s="342">
        <f t="shared" si="11"/>
        <v>799.55567999999994</v>
      </c>
      <c r="U20" s="207">
        <f t="shared" si="16"/>
        <v>879.51124800000002</v>
      </c>
      <c r="V20" s="207">
        <f t="shared" si="17"/>
        <v>879.51124800000002</v>
      </c>
      <c r="W20" s="167">
        <f>'Tariffs 2019'!AX14</f>
        <v>0</v>
      </c>
      <c r="X20" s="167" t="str">
        <f>'Tariffs 2019'!AY14</f>
        <v>n</v>
      </c>
      <c r="Y20" s="168" t="s">
        <v>288</v>
      </c>
    </row>
    <row r="21" spans="1:25" ht="25" customHeight="1" thickTop="1" thickBot="1" x14ac:dyDescent="0.2">
      <c r="A21" s="363" t="str">
        <f>'Tariffs 2019'!F15</f>
        <v>ActewAGL</v>
      </c>
      <c r="B21" s="347" t="str">
        <f>'Tariffs 2019'!D15</f>
        <v>Evoenergy Shoalhaven</v>
      </c>
      <c r="C21" s="347" t="str">
        <f>'Tariffs 2019'!G15</f>
        <v>Reward</v>
      </c>
      <c r="D21" s="344">
        <f>60*'Tariffs 2019'!H15/100</f>
        <v>52.494545454545452</v>
      </c>
      <c r="E21" s="344">
        <f>$C$5*'Tariffs 2019'!O15/100</f>
        <v>115.63636363636363</v>
      </c>
      <c r="F21" s="344">
        <v>0</v>
      </c>
      <c r="G21" s="344">
        <v>0</v>
      </c>
      <c r="H21" s="344">
        <v>0</v>
      </c>
      <c r="I21" s="344">
        <v>0</v>
      </c>
      <c r="J21" s="344">
        <v>0</v>
      </c>
      <c r="K21" s="344">
        <f t="shared" si="13"/>
        <v>168.13090909090909</v>
      </c>
      <c r="L21" s="344">
        <f t="shared" si="14"/>
        <v>693.81818181818176</v>
      </c>
      <c r="M21" s="345">
        <f t="shared" si="15"/>
        <v>1008.7854545454545</v>
      </c>
      <c r="N21" s="346">
        <f t="shared" si="3"/>
        <v>1109.664</v>
      </c>
      <c r="O21" s="347">
        <f>'Tariffs 2019'!AL15</f>
        <v>0</v>
      </c>
      <c r="P21" s="347">
        <f>'Tariffs 2019'!AM15</f>
        <v>5</v>
      </c>
      <c r="Q21" s="347">
        <f>'Tariffs 2019'!AN15</f>
        <v>0</v>
      </c>
      <c r="R21" s="347">
        <f>'Tariffs 2019'!AO15</f>
        <v>0</v>
      </c>
      <c r="S21" s="345">
        <f>M21-(L21*P21/100)</f>
        <v>974.09454545454537</v>
      </c>
      <c r="T21" s="345">
        <f t="shared" si="11"/>
        <v>974.09454545454537</v>
      </c>
      <c r="U21" s="348">
        <f t="shared" si="16"/>
        <v>1071.5039999999999</v>
      </c>
      <c r="V21" s="348">
        <f t="shared" si="17"/>
        <v>1071.5039999999999</v>
      </c>
      <c r="W21" s="364">
        <f>'Tariffs 2019'!AX15</f>
        <v>0</v>
      </c>
      <c r="X21" s="364" t="str">
        <f>'Tariffs 2019'!AY15</f>
        <v>n</v>
      </c>
      <c r="Y21" s="365" t="s">
        <v>288</v>
      </c>
    </row>
    <row r="22" spans="1:25" ht="25" customHeight="1" thickTop="1" x14ac:dyDescent="0.15">
      <c r="A22" s="163" t="str">
        <f>'Tariffs 2019'!F16</f>
        <v>EnergyAustralia</v>
      </c>
      <c r="B22" s="26" t="str">
        <f>'Tariffs 2019'!D16</f>
        <v>AGN Albury</v>
      </c>
      <c r="C22" s="26" t="str">
        <f>'Tariffs 2019'!G16</f>
        <v>Total Plan</v>
      </c>
      <c r="D22" s="44">
        <f>60*'Tariffs 2019'!H16/100</f>
        <v>45.29999999999999</v>
      </c>
      <c r="E22" s="44">
        <f>IF($C$5&gt;='Tariffs 2019'!J16,('Tariffs 2019'!J16*'Tariffs 2019'!O16/100),($C$5*'Tariffs 2019'!O16/100))</f>
        <v>94.909090909090907</v>
      </c>
      <c r="F22" s="44">
        <f>IF($C$5&lt;'Tariffs 2019'!J16,0,IF(($C$5-'Tariffs 2019'!J16)&lt;='Tariffs 2019'!K16,(($C$5-'Tariffs 2019'!J16)*'Tariffs 2019'!P16/100),(('Tariffs 2019'!K16-'Tariffs 2019'!J16)*'Tariffs 2019'!P16/100)))</f>
        <v>0</v>
      </c>
      <c r="G22" s="44">
        <f>IF($C$5&lt;'Tariffs 2019'!K16,0,IF(($C$5-'Tariffs 2019'!K16)&lt;='Tariffs 2019'!L16,(($C$5-'Tariffs 2019'!K16)*'Tariffs 2019'!Q16/100),(('Tariffs 2019'!L16-'Tariffs 2019'!K16)*'Tariffs 2019'!Q16/100)))</f>
        <v>0</v>
      </c>
      <c r="H22" s="44">
        <f>IF($C$5&lt;'Tariffs 2019'!L16,0,IF(($C$5-'Tariffs 2019'!L16)&lt;='Tariffs 2019'!M16,(($C$5-'Tariffs 2019'!L16)*'Tariffs 2019'!R16/100),(('Tariffs 2019'!M16-'Tariffs 2019'!L16)*'Tariffs 2019'!R16/100)))</f>
        <v>0</v>
      </c>
      <c r="I22" s="44">
        <f>IF($C$5&lt;'Tariffs 2019'!M16,0,IF(($C$5-'Tariffs 2019'!M16)&lt;='Tariffs 2019'!N16,(($C$5-'Tariffs 2019'!M16)*'Tariffs 2019'!S16/100),(('Tariffs 2019'!N16-'Tariffs 2019'!M16)*'Tariffs 2019'!S16/100)))</f>
        <v>0</v>
      </c>
      <c r="J22" s="44">
        <f>IF(($C$5&lt;'Tariffs 2019'!N16),(0),($C$5-'Tariffs 2019'!N16)*'Tariffs 2019'!T16/100)</f>
        <v>0</v>
      </c>
      <c r="K22" s="44">
        <f t="shared" si="0"/>
        <v>140.20909090909089</v>
      </c>
      <c r="L22" s="44">
        <f t="shared" si="1"/>
        <v>569.45454545454538</v>
      </c>
      <c r="M22" s="342">
        <f t="shared" si="2"/>
        <v>841.25454545454534</v>
      </c>
      <c r="N22" s="166">
        <f t="shared" si="3"/>
        <v>925.38</v>
      </c>
      <c r="O22" s="26">
        <f>'Tariffs 2019'!AL16</f>
        <v>16</v>
      </c>
      <c r="P22" s="26">
        <f>'Tariffs 2019'!AM16</f>
        <v>0</v>
      </c>
      <c r="Q22" s="26">
        <f>'Tariffs 2019'!AN16</f>
        <v>0</v>
      </c>
      <c r="R22" s="26">
        <f>'Tariffs 2019'!AO16</f>
        <v>0</v>
      </c>
      <c r="S22" s="342">
        <f>M22-(M22*O22/100)</f>
        <v>706.65381818181811</v>
      </c>
      <c r="T22" s="342">
        <f t="shared" si="11"/>
        <v>706.65381818181811</v>
      </c>
      <c r="U22" s="207">
        <f>S22*1.1</f>
        <v>777.31920000000002</v>
      </c>
      <c r="V22" s="207">
        <f t="shared" ref="V22:V24" si="18">T22*1.1</f>
        <v>777.31920000000002</v>
      </c>
      <c r="W22" s="167">
        <f>'Tariffs 2019'!AX16</f>
        <v>0</v>
      </c>
      <c r="X22" s="167" t="str">
        <f>'Tariffs 2019'!AY16</f>
        <v>n</v>
      </c>
      <c r="Y22" s="168" t="s">
        <v>288</v>
      </c>
    </row>
    <row r="23" spans="1:25" ht="25" customHeight="1" x14ac:dyDescent="0.15">
      <c r="A23" s="163" t="str">
        <f>'Tariffs 2019'!F17</f>
        <v>Origin Energy</v>
      </c>
      <c r="B23" s="26" t="str">
        <f>'Tariffs 2019'!D17</f>
        <v>AGN Albury</v>
      </c>
      <c r="C23" s="26" t="str">
        <f>'Tariffs 2019'!G17</f>
        <v>Flexi</v>
      </c>
      <c r="D23" s="44">
        <f>60*'Tariffs 2019'!H17/100</f>
        <v>32.710909090909091</v>
      </c>
      <c r="E23" s="44">
        <f>IF($C$5&gt;='Tariffs 2019'!J17,('Tariffs 2019'!J17*'Tariffs 2019'!O17/100),($C$5*'Tariffs 2019'!O17/100))</f>
        <v>35.700000000000003</v>
      </c>
      <c r="F23" s="44">
        <f>IF($C$5&lt;'Tariffs 2019'!J17,0,IF(($C$5-'Tariffs 2019'!J17)&lt;='Tariffs 2019'!K17,(($C$5-'Tariffs 2019'!J17)*'Tariffs 2019'!P17/100),(('Tariffs 2019'!K17-'Tariffs 2019'!J17)*'Tariffs 2019'!P17/100)))</f>
        <v>45.50454545454545</v>
      </c>
      <c r="G23" s="44">
        <f>IF($C$5&lt;'Tariffs 2019'!K17,0,IF(($C$5-'Tariffs 2019'!K17)&lt;='Tariffs 2019'!L17,(($C$5-'Tariffs 2019'!K17)*'Tariffs 2019'!Q17/100),(('Tariffs 2019'!L17-'Tariffs 2019'!K17)*'Tariffs 2019'!Q17/100)))</f>
        <v>18.909090909090907</v>
      </c>
      <c r="H23" s="44">
        <f>IF($C$5&lt;'Tariffs 2019'!L17,0,IF(($C$5-'Tariffs 2019'!L17)&lt;='Tariffs 2019'!M17,(($C$5-'Tariffs 2019'!L17)*'Tariffs 2019'!R17/100),(('Tariffs 2019'!M17-'Tariffs 2019'!L17)*'Tariffs 2019'!R17/100)))</f>
        <v>0</v>
      </c>
      <c r="I23" s="44">
        <f>IF($C$5&lt;'Tariffs 2019'!M17,0,IF(($C$5-'Tariffs 2019'!M17)&lt;='Tariffs 2019'!N17,(($C$5-'Tariffs 2019'!M17)*'Tariffs 2019'!S17/100),(('Tariffs 2019'!N17-'Tariffs 2019'!M17)*'Tariffs 2019'!S17/100)))</f>
        <v>0</v>
      </c>
      <c r="J23" s="44">
        <f>IF(($C$5&lt;'Tariffs 2019'!N17),(0),($C$5-'Tariffs 2019'!N17)*'Tariffs 2019'!T17/100)</f>
        <v>0</v>
      </c>
      <c r="K23" s="44">
        <f t="shared" si="0"/>
        <v>132.82454545454544</v>
      </c>
      <c r="L23" s="44">
        <f t="shared" si="1"/>
        <v>600.68181818181813</v>
      </c>
      <c r="M23" s="342">
        <f t="shared" si="2"/>
        <v>796.94727272727266</v>
      </c>
      <c r="N23" s="166">
        <f t="shared" si="3"/>
        <v>876.64200000000005</v>
      </c>
      <c r="O23" s="26">
        <f>'Tariffs 2019'!AL17</f>
        <v>6</v>
      </c>
      <c r="P23" s="26">
        <f>'Tariffs 2019'!AM17</f>
        <v>0</v>
      </c>
      <c r="Q23" s="26">
        <f>'Tariffs 2019'!AN17</f>
        <v>0</v>
      </c>
      <c r="R23" s="26">
        <f>'Tariffs 2019'!AO17</f>
        <v>0</v>
      </c>
      <c r="S23" s="343">
        <f>N23-(N23*O23/100)</f>
        <v>824.04348000000005</v>
      </c>
      <c r="T23" s="343">
        <f t="shared" si="11"/>
        <v>824.04348000000005</v>
      </c>
      <c r="U23" s="207">
        <f>S23</f>
        <v>824.04348000000005</v>
      </c>
      <c r="V23" s="207">
        <f>T23</f>
        <v>824.04348000000005</v>
      </c>
      <c r="W23" s="167">
        <f>'Tariffs 2019'!AX17</f>
        <v>0</v>
      </c>
      <c r="X23" s="167" t="str">
        <f>'Tariffs 2019'!AY17</f>
        <v>n</v>
      </c>
      <c r="Y23" s="168" t="s">
        <v>288</v>
      </c>
    </row>
    <row r="24" spans="1:25" ht="25" customHeight="1" thickBot="1" x14ac:dyDescent="0.2">
      <c r="A24" s="163" t="str">
        <f>'Tariffs 2019'!F18</f>
        <v>AGL</v>
      </c>
      <c r="B24" s="26" t="str">
        <f>'Tariffs 2019'!D18</f>
        <v>AGN Albury</v>
      </c>
      <c r="C24" s="26" t="str">
        <f>'Tariffs 2019'!G18</f>
        <v>Smart Saver</v>
      </c>
      <c r="D24" s="44">
        <f>60*'Tariffs 2019'!H18/100</f>
        <v>49.412727272727267</v>
      </c>
      <c r="E24" s="44">
        <f>IF($C$5&gt;='Tariffs 2019'!J18,('Tariffs 2019'!J18*'Tariffs 2019'!O18/100),($C$5*'Tariffs 2019'!O18/100))</f>
        <v>36.599999999999994</v>
      </c>
      <c r="F24" s="44">
        <f>IF($C$5&lt;'Tariffs 2019'!J18,0,IF(($C$5-'Tariffs 2019'!J18)&lt;='Tariffs 2019'!K18,(($C$5-'Tariffs 2019'!J18)*'Tariffs 2019'!P18/100),(('Tariffs 2019'!K18-'Tariffs 2019'!J18)*'Tariffs 2019'!P18/100)))</f>
        <v>47</v>
      </c>
      <c r="G24" s="44">
        <f>IF($C$5&lt;'Tariffs 2019'!K18,0,IF(($C$5-'Tariffs 2019'!K18)&lt;='Tariffs 2019'!L18,(($C$5-'Tariffs 2019'!K18)*'Tariffs 2019'!Q18/100),(('Tariffs 2019'!L18-'Tariffs 2019'!K18)*'Tariffs 2019'!Q18/100)))</f>
        <v>19.665454545454544</v>
      </c>
      <c r="H24" s="44">
        <f>IF($C$5&lt;'Tariffs 2019'!L18,0,IF(($C$5-'Tariffs 2019'!L18)&lt;='Tariffs 2019'!M18,(($C$5-'Tariffs 2019'!L18)*'Tariffs 2019'!R18/100),(('Tariffs 2019'!M18-'Tariffs 2019'!L18)*'Tariffs 2019'!R18/100)))</f>
        <v>0</v>
      </c>
      <c r="I24" s="44">
        <f>IF($C$5&lt;'Tariffs 2019'!M18,0,IF(($C$5-'Tariffs 2019'!M18)&lt;='Tariffs 2019'!N18,(($C$5-'Tariffs 2019'!M18)*'Tariffs 2019'!S18/100),(('Tariffs 2019'!N18-'Tariffs 2019'!M18)*'Tariffs 2019'!S18/100)))</f>
        <v>0</v>
      </c>
      <c r="J24" s="44">
        <f>IF(($C$5&lt;'Tariffs 2019'!N18),(0),($C$5-'Tariffs 2019'!N18)*'Tariffs 2019'!T18/100)</f>
        <v>0</v>
      </c>
      <c r="K24" s="44">
        <f t="shared" si="0"/>
        <v>152.6781818181818</v>
      </c>
      <c r="L24" s="44">
        <f t="shared" si="1"/>
        <v>619.59272727272719</v>
      </c>
      <c r="M24" s="342">
        <f t="shared" si="2"/>
        <v>916.06909090909085</v>
      </c>
      <c r="N24" s="166">
        <f t="shared" si="3"/>
        <v>1007.676</v>
      </c>
      <c r="O24" s="26">
        <f>'Tariffs 2019'!AL18</f>
        <v>8</v>
      </c>
      <c r="P24" s="26">
        <f>'Tariffs 2019'!AM18</f>
        <v>0</v>
      </c>
      <c r="Q24" s="26">
        <f>'Tariffs 2019'!AN18</f>
        <v>0</v>
      </c>
      <c r="R24" s="26">
        <f>'Tariffs 2019'!AO18</f>
        <v>0</v>
      </c>
      <c r="S24" s="342">
        <f>M24-(M24*O24/100)</f>
        <v>842.78356363636362</v>
      </c>
      <c r="T24" s="342">
        <f t="shared" ref="T24" si="19">S24</f>
        <v>842.78356363636362</v>
      </c>
      <c r="U24" s="207">
        <f>S24*1.1</f>
        <v>927.0619200000001</v>
      </c>
      <c r="V24" s="207">
        <f t="shared" si="18"/>
        <v>927.0619200000001</v>
      </c>
      <c r="W24" s="167">
        <f>'Tariffs 2019'!AX18</f>
        <v>0</v>
      </c>
      <c r="X24" s="167" t="str">
        <f>'Tariffs 2019'!AY18</f>
        <v>n</v>
      </c>
      <c r="Y24" s="168" t="s">
        <v>288</v>
      </c>
    </row>
    <row r="25" spans="1:25" ht="25" customHeight="1" thickTop="1" x14ac:dyDescent="0.15">
      <c r="A25" s="349" t="str">
        <f>'Tariffs 2019'!F19</f>
        <v>EnergyAustralia</v>
      </c>
      <c r="B25" s="350" t="str">
        <f>'Tariffs 2019'!D19</f>
        <v>AGN Murray Valley</v>
      </c>
      <c r="C25" s="350" t="str">
        <f>'Tariffs 2019'!G19</f>
        <v>Total Plan</v>
      </c>
      <c r="D25" s="351">
        <f>60*'Tariffs 2019'!H19/100</f>
        <v>43.5</v>
      </c>
      <c r="E25" s="351">
        <f>IF($C$5&gt;='Tariffs 2019'!J19,('Tariffs 2019'!J19*'Tariffs 2019'!O19/100),($C$5*'Tariffs 2019'!O19/100))</f>
        <v>138.18181818181816</v>
      </c>
      <c r="F25" s="351">
        <f>IF($C$5&lt;'Tariffs 2019'!J19,0,IF(($C$5-'Tariffs 2019'!J19)&lt;='Tariffs 2019'!K19,(($C$5-'Tariffs 2019'!J19)*'Tariffs 2019'!P19/100),(('Tariffs 2019'!K19-'Tariffs 2019'!J19)*'Tariffs 2019'!P19/100)))</f>
        <v>0</v>
      </c>
      <c r="G25" s="351">
        <f>IF($C$5&lt;'Tariffs 2019'!K19,0,IF(($C$5-'Tariffs 2019'!K19)&lt;='Tariffs 2019'!L19,(($C$5-'Tariffs 2019'!K19)*'Tariffs 2019'!Q19/100),(('Tariffs 2019'!L19-'Tariffs 2019'!K19)*'Tariffs 2019'!Q19/100)))</f>
        <v>0</v>
      </c>
      <c r="H25" s="351">
        <f>IF($C$5&lt;'Tariffs 2019'!L19,0,IF(($C$5-'Tariffs 2019'!L19)&lt;='Tariffs 2019'!M19,(($C$5-'Tariffs 2019'!L19)*'Tariffs 2019'!R19/100),(('Tariffs 2019'!M19-'Tariffs 2019'!L19)*'Tariffs 2019'!R19/100)))</f>
        <v>0</v>
      </c>
      <c r="I25" s="351">
        <f>IF($C$5&lt;'Tariffs 2019'!M19,0,IF(($C$5-'Tariffs 2019'!M19)&lt;='Tariffs 2019'!N19,(($C$5-'Tariffs 2019'!M19)*'Tariffs 2019'!S19/100),(('Tariffs 2019'!N19-'Tariffs 2019'!M19)*'Tariffs 2019'!S19/100)))</f>
        <v>0</v>
      </c>
      <c r="J25" s="351">
        <f>IF(($C$5&lt;'Tariffs 2019'!N19),(0),($C$5-'Tariffs 2019'!N19)*'Tariffs 2019'!T19/100)</f>
        <v>0</v>
      </c>
      <c r="K25" s="351">
        <f t="shared" si="0"/>
        <v>181.68181818181816</v>
      </c>
      <c r="L25" s="351">
        <f t="shared" si="1"/>
        <v>829.09090909090901</v>
      </c>
      <c r="M25" s="352">
        <f t="shared" si="2"/>
        <v>1090.090909090909</v>
      </c>
      <c r="N25" s="353">
        <f t="shared" si="3"/>
        <v>1199.0999999999999</v>
      </c>
      <c r="O25" s="350">
        <f>'Tariffs 2019'!AL19</f>
        <v>16</v>
      </c>
      <c r="P25" s="350">
        <f>'Tariffs 2019'!AM19</f>
        <v>0</v>
      </c>
      <c r="Q25" s="350">
        <f>'Tariffs 2019'!AN19</f>
        <v>0</v>
      </c>
      <c r="R25" s="350">
        <f>'Tariffs 2019'!AO19</f>
        <v>0</v>
      </c>
      <c r="S25" s="352">
        <f>M25-(M25*O25/100)</f>
        <v>915.67636363636359</v>
      </c>
      <c r="T25" s="352">
        <f>S25</f>
        <v>915.67636363636359</v>
      </c>
      <c r="U25" s="368">
        <f>S25*1.1</f>
        <v>1007.244</v>
      </c>
      <c r="V25" s="368">
        <f t="shared" ref="V25:V27" si="20">T25*1.1</f>
        <v>1007.244</v>
      </c>
      <c r="W25" s="354">
        <f>'Tariffs 2019'!AX19</f>
        <v>0</v>
      </c>
      <c r="X25" s="354" t="str">
        <f>'Tariffs 2019'!AY19</f>
        <v>n</v>
      </c>
      <c r="Y25" s="355" t="s">
        <v>288</v>
      </c>
    </row>
    <row r="26" spans="1:25" ht="25" customHeight="1" x14ac:dyDescent="0.15">
      <c r="A26" s="163" t="str">
        <f>'Tariffs 2019'!F20</f>
        <v>Origin Energy</v>
      </c>
      <c r="B26" s="26" t="str">
        <f>'Tariffs 2019'!D20</f>
        <v>AGN Murray Valley</v>
      </c>
      <c r="C26" s="26" t="str">
        <f>'Tariffs 2019'!G20</f>
        <v>Flexi</v>
      </c>
      <c r="D26" s="44">
        <f>60*'Tariffs 2019'!H20/100</f>
        <v>37.374545454545448</v>
      </c>
      <c r="E26" s="44">
        <f>IF($C$5&gt;='Tariffs 2019'!J20,('Tariffs 2019'!J20*'Tariffs 2019'!O20/100),($C$5*'Tariffs 2019'!O20/100))</f>
        <v>52.949999999999989</v>
      </c>
      <c r="F26" s="44">
        <f>IF($C$5&lt;'Tariffs 2019'!J20,0,IF(($C$5-'Tariffs 2019'!J20)&lt;='Tariffs 2019'!K20,(($C$5-'Tariffs 2019'!J20)*'Tariffs 2019'!P20/100),(('Tariffs 2019'!K20-'Tariffs 2019'!J20)*'Tariffs 2019'!P20/100)))</f>
        <v>69.859090909090909</v>
      </c>
      <c r="G26" s="44">
        <f>IF($C$5&lt;'Tariffs 2019'!K20,0,IF(($C$5-'Tariffs 2019'!K20)&lt;='Tariffs 2019'!L20,(($C$5-'Tariffs 2019'!K20)*'Tariffs 2019'!Q20/100),(('Tariffs 2019'!L20-'Tariffs 2019'!K20)*'Tariffs 2019'!Q20/100)))</f>
        <v>24.77090909090909</v>
      </c>
      <c r="H26" s="44">
        <f>IF($C$5&lt;'Tariffs 2019'!L20,0,IF(($C$5-'Tariffs 2019'!L20)&lt;='Tariffs 2019'!M20,(($C$5-'Tariffs 2019'!L20)*'Tariffs 2019'!R20/100),(('Tariffs 2019'!M20-'Tariffs 2019'!L20)*'Tariffs 2019'!R20/100)))</f>
        <v>0</v>
      </c>
      <c r="I26" s="44">
        <f>IF($C$5&lt;'Tariffs 2019'!M20,0,IF(($C$5-'Tariffs 2019'!M20)&lt;='Tariffs 2019'!N20,(($C$5-'Tariffs 2019'!M20)*'Tariffs 2019'!S20/100),(('Tariffs 2019'!N20-'Tariffs 2019'!M20)*'Tariffs 2019'!S20/100)))</f>
        <v>0</v>
      </c>
      <c r="J26" s="44">
        <f>IF(($C$5&lt;'Tariffs 2019'!N20),(0),($C$5-'Tariffs 2019'!N20)*'Tariffs 2019'!T20/100)</f>
        <v>0</v>
      </c>
      <c r="K26" s="44">
        <f t="shared" si="0"/>
        <v>184.95454545454547</v>
      </c>
      <c r="L26" s="44">
        <f t="shared" si="1"/>
        <v>885.48</v>
      </c>
      <c r="M26" s="342">
        <f t="shared" si="2"/>
        <v>1109.7272727272727</v>
      </c>
      <c r="N26" s="166">
        <f t="shared" si="3"/>
        <v>1220.7</v>
      </c>
      <c r="O26" s="26">
        <f>'Tariffs 2019'!AL20</f>
        <v>6</v>
      </c>
      <c r="P26" s="26">
        <f>'Tariffs 2019'!AM20</f>
        <v>0</v>
      </c>
      <c r="Q26" s="26">
        <f>'Tariffs 2019'!AN20</f>
        <v>0</v>
      </c>
      <c r="R26" s="26">
        <f>'Tariffs 2019'!AO20</f>
        <v>0</v>
      </c>
      <c r="S26" s="343">
        <f>N26-(N26*O26/100)</f>
        <v>1147.4580000000001</v>
      </c>
      <c r="T26" s="343">
        <f>S26</f>
        <v>1147.4580000000001</v>
      </c>
      <c r="U26" s="207">
        <f>S26</f>
        <v>1147.4580000000001</v>
      </c>
      <c r="V26" s="207">
        <f>T26</f>
        <v>1147.4580000000001</v>
      </c>
      <c r="W26" s="167">
        <f>'Tariffs 2019'!AX20</f>
        <v>0</v>
      </c>
      <c r="X26" s="167" t="str">
        <f>'Tariffs 2019'!AY20</f>
        <v>n</v>
      </c>
      <c r="Y26" s="168" t="s">
        <v>288</v>
      </c>
    </row>
    <row r="27" spans="1:25" ht="25" customHeight="1" thickBot="1" x14ac:dyDescent="0.2">
      <c r="A27" s="356" t="str">
        <f>'Tariffs 2019'!F21</f>
        <v>AGL</v>
      </c>
      <c r="B27" s="357" t="str">
        <f>'Tariffs 2019'!D21</f>
        <v>AGN Murray Valley</v>
      </c>
      <c r="C27" s="357" t="str">
        <f>'Tariffs 2019'!G21</f>
        <v>Smart Saver</v>
      </c>
      <c r="D27" s="358">
        <f>60*'Tariffs 2019'!H21/100</f>
        <v>44.094545454545454</v>
      </c>
      <c r="E27" s="358">
        <f>IF($C$5&gt;='Tariffs 2019'!J21,('Tariffs 2019'!J21*'Tariffs 2019'!O21/100),($C$5*'Tariffs 2019'!O21/100))</f>
        <v>57.449999999999989</v>
      </c>
      <c r="F27" s="358">
        <f>IF($C$5&lt;'Tariffs 2019'!J21,0,IF(($C$5-'Tariffs 2019'!J21)&lt;='Tariffs 2019'!K21,(($C$5-'Tariffs 2019'!J21)*'Tariffs 2019'!P21/100),(('Tariffs 2019'!K21-'Tariffs 2019'!J21)*'Tariffs 2019'!P21/100)))</f>
        <v>74.345454545454544</v>
      </c>
      <c r="G27" s="358">
        <f>IF($C$5&lt;'Tariffs 2019'!K21,0,IF(($C$5-'Tariffs 2019'!K21)&lt;='Tariffs 2019'!L21,(($C$5-'Tariffs 2019'!K21)*'Tariffs 2019'!Q21/100),(('Tariffs 2019'!L21-'Tariffs 2019'!K21)*'Tariffs 2019'!Q21/100)))</f>
        <v>26.283636363636361</v>
      </c>
      <c r="H27" s="358">
        <f>IF($C$5&lt;'Tariffs 2019'!L21,0,IF(($C$5-'Tariffs 2019'!L21)&lt;='Tariffs 2019'!M21,(($C$5-'Tariffs 2019'!L21)*'Tariffs 2019'!R21/100),(('Tariffs 2019'!M21-'Tariffs 2019'!L21)*'Tariffs 2019'!R21/100)))</f>
        <v>0</v>
      </c>
      <c r="I27" s="358">
        <f>IF($C$5&lt;'Tariffs 2019'!M21,0,IF(($C$5-'Tariffs 2019'!M21)&lt;='Tariffs 2019'!N21,(($C$5-'Tariffs 2019'!M21)*'Tariffs 2019'!S21/100),(('Tariffs 2019'!N21-'Tariffs 2019'!M21)*'Tariffs 2019'!S21/100)))</f>
        <v>0</v>
      </c>
      <c r="J27" s="358">
        <f>IF(($C$5&lt;'Tariffs 2019'!N21),(0),($C$5-'Tariffs 2019'!N21)*'Tariffs 2019'!T21/100)</f>
        <v>0</v>
      </c>
      <c r="K27" s="358">
        <f t="shared" si="0"/>
        <v>202.17363636363635</v>
      </c>
      <c r="L27" s="358">
        <f t="shared" si="1"/>
        <v>948.47454545454548</v>
      </c>
      <c r="M27" s="359">
        <f t="shared" si="2"/>
        <v>1213.0418181818181</v>
      </c>
      <c r="N27" s="360">
        <f t="shared" si="3"/>
        <v>1334.346</v>
      </c>
      <c r="O27" s="357">
        <f>'Tariffs 2019'!AL21</f>
        <v>8</v>
      </c>
      <c r="P27" s="357">
        <f>'Tariffs 2019'!AM21</f>
        <v>0</v>
      </c>
      <c r="Q27" s="357">
        <f>'Tariffs 2019'!AN21</f>
        <v>0</v>
      </c>
      <c r="R27" s="357">
        <f>'Tariffs 2019'!AO21</f>
        <v>0</v>
      </c>
      <c r="S27" s="359">
        <f>M27-(M27*O27/100)</f>
        <v>1115.9984727272727</v>
      </c>
      <c r="T27" s="359">
        <f t="shared" ref="T27" si="21">S27</f>
        <v>1115.9984727272727</v>
      </c>
      <c r="U27" s="369">
        <f>S27*1.1</f>
        <v>1227.5983200000001</v>
      </c>
      <c r="V27" s="369">
        <f t="shared" si="20"/>
        <v>1227.5983200000001</v>
      </c>
      <c r="W27" s="361">
        <f>'Tariffs 2019'!AX21</f>
        <v>0</v>
      </c>
      <c r="X27" s="361" t="str">
        <f>'Tariffs 2019'!AY21</f>
        <v>n</v>
      </c>
      <c r="Y27" s="362" t="s">
        <v>288</v>
      </c>
    </row>
    <row r="28" spans="1:25" ht="25" customHeight="1" thickTop="1" x14ac:dyDescent="0.15">
      <c r="A28" s="163" t="str">
        <f>'Tariffs 2019'!F22</f>
        <v>Origin Energy</v>
      </c>
      <c r="B28" s="26" t="str">
        <f>'Tariffs 2019'!D22</f>
        <v>AGN Cooma</v>
      </c>
      <c r="C28" s="26" t="str">
        <f>'Tariffs 2019'!G22</f>
        <v>Flexi</v>
      </c>
      <c r="D28" s="44">
        <f>60*'Tariffs 2019'!H22/100</f>
        <v>42.621818181818178</v>
      </c>
      <c r="E28" s="44">
        <f>$C$5*'Tariffs 2019'!O22/100</f>
        <v>107.63636363636363</v>
      </c>
      <c r="F28" s="44">
        <v>0</v>
      </c>
      <c r="G28" s="44">
        <v>0</v>
      </c>
      <c r="H28" s="44">
        <v>0</v>
      </c>
      <c r="I28" s="44">
        <v>0</v>
      </c>
      <c r="J28" s="44">
        <v>0</v>
      </c>
      <c r="K28" s="44">
        <f t="shared" si="0"/>
        <v>150.25818181818181</v>
      </c>
      <c r="L28" s="44">
        <f t="shared" si="1"/>
        <v>645.81818181818176</v>
      </c>
      <c r="M28" s="342">
        <f t="shared" si="2"/>
        <v>901.54909090909086</v>
      </c>
      <c r="N28" s="166">
        <f t="shared" si="3"/>
        <v>991.70400000000006</v>
      </c>
      <c r="O28" s="26">
        <f>'Tariffs 2019'!AL22</f>
        <v>6</v>
      </c>
      <c r="P28" s="26">
        <f>'Tariffs 2019'!AM22</f>
        <v>0</v>
      </c>
      <c r="Q28" s="26">
        <f>'Tariffs 2019'!AN22</f>
        <v>0</v>
      </c>
      <c r="R28" s="26">
        <f>'Tariffs 2019'!AO22</f>
        <v>0</v>
      </c>
      <c r="S28" s="343">
        <f>N28-(N28*O28/100)</f>
        <v>932.20176000000004</v>
      </c>
      <c r="T28" s="343">
        <f>S28</f>
        <v>932.20176000000004</v>
      </c>
      <c r="U28" s="207">
        <f t="shared" ref="U28:V30" si="22">S28</f>
        <v>932.20176000000004</v>
      </c>
      <c r="V28" s="207">
        <f t="shared" si="22"/>
        <v>932.20176000000004</v>
      </c>
      <c r="W28" s="167">
        <f>'Tariffs 2019'!AX22</f>
        <v>0</v>
      </c>
      <c r="X28" s="167" t="str">
        <f>'Tariffs 2019'!AY22</f>
        <v>n</v>
      </c>
      <c r="Y28" s="168" t="s">
        <v>288</v>
      </c>
    </row>
    <row r="29" spans="1:25" ht="25" customHeight="1" thickBot="1" x14ac:dyDescent="0.2">
      <c r="A29" s="163" t="str">
        <f>'Tariffs 2019'!F23</f>
        <v>Red Energy</v>
      </c>
      <c r="B29" s="26" t="str">
        <f>'Tariffs 2019'!D23</f>
        <v>AGN Cooma</v>
      </c>
      <c r="C29" s="26" t="str">
        <f>'Tariffs 2019'!G23</f>
        <v>Easy Saver</v>
      </c>
      <c r="D29" s="44">
        <f>60*'Tariffs 2019'!H23/100</f>
        <v>43.566000000000003</v>
      </c>
      <c r="E29" s="44">
        <f>$C$5*'Tariffs 2019'!O23/100</f>
        <v>106.8</v>
      </c>
      <c r="F29" s="44">
        <v>0</v>
      </c>
      <c r="G29" s="44">
        <v>0</v>
      </c>
      <c r="H29" s="44">
        <v>0</v>
      </c>
      <c r="I29" s="44">
        <v>0</v>
      </c>
      <c r="J29" s="44">
        <v>0</v>
      </c>
      <c r="K29" s="44">
        <f t="shared" si="0"/>
        <v>150.36599999999999</v>
      </c>
      <c r="L29" s="44">
        <f t="shared" si="1"/>
        <v>640.79999999999995</v>
      </c>
      <c r="M29" s="342">
        <f t="shared" si="2"/>
        <v>902.19599999999991</v>
      </c>
      <c r="N29" s="166">
        <f t="shared" si="3"/>
        <v>992.41560000000004</v>
      </c>
      <c r="O29" s="26">
        <f>'Tariffs 2019'!AL23</f>
        <v>0</v>
      </c>
      <c r="P29" s="26">
        <f>'Tariffs 2019'!AM23</f>
        <v>0</v>
      </c>
      <c r="Q29" s="26">
        <f>'Tariffs 2019'!AN23</f>
        <v>10</v>
      </c>
      <c r="R29" s="26">
        <f>'Tariffs 2019'!AO23</f>
        <v>0</v>
      </c>
      <c r="S29" s="343">
        <f>N29</f>
        <v>992.41560000000004</v>
      </c>
      <c r="T29" s="343">
        <f>S29-(S29*Q29/100)</f>
        <v>893.17403999999999</v>
      </c>
      <c r="U29" s="207">
        <f t="shared" si="22"/>
        <v>992.41560000000004</v>
      </c>
      <c r="V29" s="207">
        <f t="shared" si="22"/>
        <v>893.17403999999999</v>
      </c>
      <c r="W29" s="167">
        <f>'Tariffs 2019'!AX23</f>
        <v>0</v>
      </c>
      <c r="X29" s="167" t="str">
        <f>'Tariffs 2019'!AY23</f>
        <v>n</v>
      </c>
      <c r="Y29" s="168" t="s">
        <v>400</v>
      </c>
    </row>
    <row r="30" spans="1:25" ht="25" customHeight="1" thickTop="1" x14ac:dyDescent="0.15">
      <c r="A30" s="349" t="str">
        <f>'Tariffs 2019'!F24</f>
        <v>Origin Energy</v>
      </c>
      <c r="B30" s="350" t="str">
        <f>'Tariffs 2019'!D24</f>
        <v>AGN Temora</v>
      </c>
      <c r="C30" s="350" t="str">
        <f>'Tariffs 2019'!G24</f>
        <v>Flexi</v>
      </c>
      <c r="D30" s="351">
        <f>60*'Tariffs 2019'!H24/100</f>
        <v>45.572727272727263</v>
      </c>
      <c r="E30" s="351">
        <f>$C$5*'Tariffs 2019'!O24/100</f>
        <v>109.09090909090908</v>
      </c>
      <c r="F30" s="351">
        <v>0</v>
      </c>
      <c r="G30" s="351">
        <v>0</v>
      </c>
      <c r="H30" s="351">
        <v>0</v>
      </c>
      <c r="I30" s="351">
        <v>0</v>
      </c>
      <c r="J30" s="351">
        <v>0</v>
      </c>
      <c r="K30" s="351">
        <f t="shared" si="0"/>
        <v>154.66363636363633</v>
      </c>
      <c r="L30" s="351">
        <f t="shared" si="1"/>
        <v>654.54545454545439</v>
      </c>
      <c r="M30" s="352">
        <f t="shared" si="2"/>
        <v>927.98181818181797</v>
      </c>
      <c r="N30" s="353">
        <f t="shared" si="3"/>
        <v>1020.7799999999999</v>
      </c>
      <c r="O30" s="350">
        <f>'Tariffs 2019'!AL24</f>
        <v>6</v>
      </c>
      <c r="P30" s="350">
        <f>'Tariffs 2019'!AM24</f>
        <v>0</v>
      </c>
      <c r="Q30" s="350">
        <f>'Tariffs 2019'!AN24</f>
        <v>0</v>
      </c>
      <c r="R30" s="350">
        <f>'Tariffs 2019'!AO24</f>
        <v>0</v>
      </c>
      <c r="S30" s="366">
        <f>N30-(N30*O30/100)</f>
        <v>959.53319999999985</v>
      </c>
      <c r="T30" s="366">
        <f>S30</f>
        <v>959.53319999999985</v>
      </c>
      <c r="U30" s="368">
        <f t="shared" si="22"/>
        <v>959.53319999999985</v>
      </c>
      <c r="V30" s="368">
        <f t="shared" si="22"/>
        <v>959.53319999999985</v>
      </c>
      <c r="W30" s="354">
        <f>'Tariffs 2019'!AX24</f>
        <v>0</v>
      </c>
      <c r="X30" s="354" t="str">
        <f>'Tariffs 2019'!AY24</f>
        <v>n</v>
      </c>
      <c r="Y30" s="355" t="s">
        <v>288</v>
      </c>
    </row>
    <row r="31" spans="1:25" ht="25" customHeight="1" thickBot="1" x14ac:dyDescent="0.2">
      <c r="A31" s="356" t="str">
        <f>'Tariffs 2019'!F25</f>
        <v>AGL</v>
      </c>
      <c r="B31" s="357" t="str">
        <f>'Tariffs 2019'!D25</f>
        <v>AGN Temora</v>
      </c>
      <c r="C31" s="357" t="str">
        <f>'Tariffs 2019'!G25</f>
        <v>Smart Saver</v>
      </c>
      <c r="D31" s="358">
        <f>60*'Tariffs 2019'!H25/100</f>
        <v>52.789090909090902</v>
      </c>
      <c r="E31" s="358">
        <f>$C$5*'Tariffs 2019'!O25/100</f>
        <v>118.18181818181816</v>
      </c>
      <c r="F31" s="358">
        <v>0</v>
      </c>
      <c r="G31" s="358">
        <v>0</v>
      </c>
      <c r="H31" s="358">
        <v>0</v>
      </c>
      <c r="I31" s="358">
        <v>0</v>
      </c>
      <c r="J31" s="358">
        <v>0</v>
      </c>
      <c r="K31" s="358">
        <f t="shared" ref="K31" si="23">SUM(D31:J31)</f>
        <v>170.97090909090906</v>
      </c>
      <c r="L31" s="358">
        <f t="shared" si="1"/>
        <v>709.09090909090878</v>
      </c>
      <c r="M31" s="359">
        <f t="shared" si="2"/>
        <v>1025.8254545454542</v>
      </c>
      <c r="N31" s="360">
        <f t="shared" si="3"/>
        <v>1128.4079999999997</v>
      </c>
      <c r="O31" s="357">
        <f>'Tariffs 2019'!AL25</f>
        <v>8</v>
      </c>
      <c r="P31" s="357">
        <f>'Tariffs 2019'!AM25</f>
        <v>0</v>
      </c>
      <c r="Q31" s="357">
        <f>'Tariffs 2019'!AN25</f>
        <v>0</v>
      </c>
      <c r="R31" s="357">
        <f>'Tariffs 2019'!AO25</f>
        <v>0</v>
      </c>
      <c r="S31" s="359">
        <f>M31-(M31*O31/100)</f>
        <v>943.75941818181786</v>
      </c>
      <c r="T31" s="359">
        <f t="shared" ref="T31:T35" si="24">S31</f>
        <v>943.75941818181786</v>
      </c>
      <c r="U31" s="369">
        <f>S31*1.1</f>
        <v>1038.1353599999998</v>
      </c>
      <c r="V31" s="369">
        <f t="shared" ref="V31" si="25">T31*1.1</f>
        <v>1038.1353599999998</v>
      </c>
      <c r="W31" s="361">
        <f>'Tariffs 2019'!AX25</f>
        <v>0</v>
      </c>
      <c r="X31" s="361" t="str">
        <f>'Tariffs 2019'!AY25</f>
        <v>n</v>
      </c>
      <c r="Y31" s="362" t="s">
        <v>288</v>
      </c>
    </row>
    <row r="32" spans="1:25" ht="25" customHeight="1" thickTop="1" x14ac:dyDescent="0.15">
      <c r="A32" s="163" t="str">
        <f>'Tariffs 2019'!F26</f>
        <v>Origin Energy</v>
      </c>
      <c r="B32" s="26" t="str">
        <f>'Tariffs 2019'!D26</f>
        <v>AGN Tumut</v>
      </c>
      <c r="C32" s="26" t="str">
        <f>'Tariffs 2019'!G26</f>
        <v>Flexi</v>
      </c>
      <c r="D32" s="44">
        <f>60*'Tariffs 2019'!H26/100</f>
        <v>48.921818181818182</v>
      </c>
      <c r="E32" s="44">
        <f>$C$5*'Tariffs 2019'!O26/100</f>
        <v>112</v>
      </c>
      <c r="F32" s="44">
        <v>0</v>
      </c>
      <c r="G32" s="44">
        <v>0</v>
      </c>
      <c r="H32" s="44">
        <v>0</v>
      </c>
      <c r="I32" s="44">
        <v>0</v>
      </c>
      <c r="J32" s="44">
        <v>0</v>
      </c>
      <c r="K32" s="44">
        <f t="shared" si="0"/>
        <v>160.9218181818182</v>
      </c>
      <c r="L32" s="44">
        <f t="shared" si="1"/>
        <v>672.00000000000011</v>
      </c>
      <c r="M32" s="342">
        <f t="shared" si="2"/>
        <v>965.53090909090918</v>
      </c>
      <c r="N32" s="166">
        <f t="shared" si="3"/>
        <v>1062.0840000000003</v>
      </c>
      <c r="O32" s="26">
        <f>'Tariffs 2019'!AL26</f>
        <v>6</v>
      </c>
      <c r="P32" s="26">
        <f>'Tariffs 2019'!AM26</f>
        <v>0</v>
      </c>
      <c r="Q32" s="26">
        <f>'Tariffs 2019'!AN26</f>
        <v>0</v>
      </c>
      <c r="R32" s="26">
        <f>'Tariffs 2019'!AO26</f>
        <v>0</v>
      </c>
      <c r="S32" s="343">
        <f>N32-(N32*O32/100)</f>
        <v>998.35896000000025</v>
      </c>
      <c r="T32" s="343">
        <f>S32</f>
        <v>998.35896000000025</v>
      </c>
      <c r="U32" s="207">
        <f t="shared" ref="U32:V34" si="26">S32</f>
        <v>998.35896000000025</v>
      </c>
      <c r="V32" s="207">
        <f t="shared" si="26"/>
        <v>998.35896000000025</v>
      </c>
      <c r="W32" s="167">
        <f>'Tariffs 2019'!AX26</f>
        <v>0</v>
      </c>
      <c r="X32" s="167" t="str">
        <f>'Tariffs 2019'!AY26</f>
        <v>n</v>
      </c>
      <c r="Y32" s="168" t="s">
        <v>288</v>
      </c>
    </row>
    <row r="33" spans="1:25" ht="25" customHeight="1" thickBot="1" x14ac:dyDescent="0.2">
      <c r="A33" s="163" t="str">
        <f>'Tariffs 2019'!F27</f>
        <v>Red Energy</v>
      </c>
      <c r="B33" s="26" t="str">
        <f>'Tariffs 2019'!D27</f>
        <v>AGN Tumut</v>
      </c>
      <c r="C33" s="26" t="str">
        <f>'Tariffs 2019'!G27</f>
        <v>Easy Saver</v>
      </c>
      <c r="D33" s="44">
        <f>60*'Tariffs 2019'!H27/100</f>
        <v>49.811999999999998</v>
      </c>
      <c r="E33" s="44">
        <f>$C$5*'Tariffs 2019'!O27/100</f>
        <v>111.2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f t="shared" si="0"/>
        <v>161.012</v>
      </c>
      <c r="L33" s="44">
        <f t="shared" si="1"/>
        <v>667.2</v>
      </c>
      <c r="M33" s="342">
        <f t="shared" si="2"/>
        <v>966.072</v>
      </c>
      <c r="N33" s="166">
        <f t="shared" si="3"/>
        <v>1062.6792</v>
      </c>
      <c r="O33" s="26">
        <f>'Tariffs 2019'!AL27</f>
        <v>0</v>
      </c>
      <c r="P33" s="26">
        <f>'Tariffs 2019'!AM27</f>
        <v>0</v>
      </c>
      <c r="Q33" s="26">
        <f>'Tariffs 2019'!AN27</f>
        <v>10</v>
      </c>
      <c r="R33" s="26">
        <f>'Tariffs 2019'!AO27</f>
        <v>0</v>
      </c>
      <c r="S33" s="343">
        <f>N33</f>
        <v>1062.6792</v>
      </c>
      <c r="T33" s="343">
        <f>S33-(S33*Q33/100)</f>
        <v>956.41128000000003</v>
      </c>
      <c r="U33" s="207">
        <f t="shared" si="26"/>
        <v>1062.6792</v>
      </c>
      <c r="V33" s="207">
        <f t="shared" si="26"/>
        <v>956.41128000000003</v>
      </c>
      <c r="W33" s="167">
        <f>'Tariffs 2019'!AX27</f>
        <v>0</v>
      </c>
      <c r="X33" s="167" t="str">
        <f>'Tariffs 2019'!AY27</f>
        <v>n</v>
      </c>
      <c r="Y33" s="168" t="s">
        <v>400</v>
      </c>
    </row>
    <row r="34" spans="1:25" ht="25" customHeight="1" thickTop="1" x14ac:dyDescent="0.15">
      <c r="A34" s="349" t="str">
        <f>'Tariffs 2019'!F28</f>
        <v>Origin Energy</v>
      </c>
      <c r="B34" s="350" t="str">
        <f>'Tariffs 2019'!D28</f>
        <v>AGN Wagga Wagga</v>
      </c>
      <c r="C34" s="350" t="str">
        <f>'Tariffs 2019'!G28</f>
        <v>Flexi</v>
      </c>
      <c r="D34" s="351">
        <f>60*'Tariffs 2019'!H28/100</f>
        <v>51.954545454545453</v>
      </c>
      <c r="E34" s="351">
        <f>$C$5*'Tariffs 2019'!O28/100</f>
        <v>90.909090909090907</v>
      </c>
      <c r="F34" s="351">
        <v>0</v>
      </c>
      <c r="G34" s="351">
        <v>0</v>
      </c>
      <c r="H34" s="351">
        <v>0</v>
      </c>
      <c r="I34" s="351">
        <v>0</v>
      </c>
      <c r="J34" s="351">
        <v>0</v>
      </c>
      <c r="K34" s="351">
        <f t="shared" si="0"/>
        <v>142.86363636363637</v>
      </c>
      <c r="L34" s="351">
        <f t="shared" si="1"/>
        <v>545.4545454545455</v>
      </c>
      <c r="M34" s="352">
        <f t="shared" si="2"/>
        <v>857.18181818181824</v>
      </c>
      <c r="N34" s="353">
        <f t="shared" si="3"/>
        <v>942.90000000000009</v>
      </c>
      <c r="O34" s="350">
        <f>'Tariffs 2019'!AL28</f>
        <v>6</v>
      </c>
      <c r="P34" s="350">
        <f>'Tariffs 2019'!AM28</f>
        <v>0</v>
      </c>
      <c r="Q34" s="350">
        <f>'Tariffs 2019'!AN28</f>
        <v>0</v>
      </c>
      <c r="R34" s="350">
        <f>'Tariffs 2019'!AO28</f>
        <v>0</v>
      </c>
      <c r="S34" s="366">
        <f>N34-(N34*O34/100)</f>
        <v>886.32600000000014</v>
      </c>
      <c r="T34" s="366">
        <f>S34</f>
        <v>886.32600000000014</v>
      </c>
      <c r="U34" s="368">
        <f t="shared" si="26"/>
        <v>886.32600000000014</v>
      </c>
      <c r="V34" s="368">
        <f t="shared" si="26"/>
        <v>886.32600000000014</v>
      </c>
      <c r="W34" s="354">
        <f>'Tariffs 2019'!AX28</f>
        <v>0</v>
      </c>
      <c r="X34" s="354" t="str">
        <f>'Tariffs 2019'!AY28</f>
        <v>n</v>
      </c>
      <c r="Y34" s="355" t="s">
        <v>288</v>
      </c>
    </row>
    <row r="35" spans="1:25" ht="25" customHeight="1" thickBot="1" x14ac:dyDescent="0.2">
      <c r="A35" s="356" t="str">
        <f>'Tariffs 2019'!F29</f>
        <v>AGL</v>
      </c>
      <c r="B35" s="357" t="str">
        <f>'Tariffs 2019'!D29</f>
        <v>AGN Wagga Wagga</v>
      </c>
      <c r="C35" s="357" t="str">
        <f>'Tariffs 2019'!G29</f>
        <v>Smart Saver</v>
      </c>
      <c r="D35" s="358">
        <f>60*'Tariffs 2019'!H29/100</f>
        <v>59.618181818181817</v>
      </c>
      <c r="E35" s="358">
        <f>$C$5*'Tariffs 2019'!O29/100</f>
        <v>96.72727272727272</v>
      </c>
      <c r="F35" s="358">
        <v>0</v>
      </c>
      <c r="G35" s="358">
        <v>0</v>
      </c>
      <c r="H35" s="358">
        <v>0</v>
      </c>
      <c r="I35" s="358">
        <v>0</v>
      </c>
      <c r="J35" s="358">
        <v>0</v>
      </c>
      <c r="K35" s="358">
        <f t="shared" ref="K35" si="27">SUM(D35:J35)</f>
        <v>156.34545454545454</v>
      </c>
      <c r="L35" s="358">
        <f t="shared" si="1"/>
        <v>580.36363636363626</v>
      </c>
      <c r="M35" s="359">
        <f t="shared" si="2"/>
        <v>938.07272727272721</v>
      </c>
      <c r="N35" s="360">
        <f t="shared" si="3"/>
        <v>1031.8800000000001</v>
      </c>
      <c r="O35" s="357">
        <f>'Tariffs 2019'!AL29</f>
        <v>8</v>
      </c>
      <c r="P35" s="357">
        <f>'Tariffs 2019'!AM29</f>
        <v>0</v>
      </c>
      <c r="Q35" s="357">
        <f>'Tariffs 2019'!AN29</f>
        <v>0</v>
      </c>
      <c r="R35" s="357">
        <f>'Tariffs 2019'!AO29</f>
        <v>0</v>
      </c>
      <c r="S35" s="359">
        <f>M35-(M35*O35/100)</f>
        <v>863.02690909090904</v>
      </c>
      <c r="T35" s="359">
        <f t="shared" si="24"/>
        <v>863.02690909090904</v>
      </c>
      <c r="U35" s="369">
        <f>S35*1.1</f>
        <v>949.32960000000003</v>
      </c>
      <c r="V35" s="369">
        <f t="shared" ref="V35" si="28">T35*1.1</f>
        <v>949.32960000000003</v>
      </c>
      <c r="W35" s="361">
        <f>'Tariffs 2019'!AX29</f>
        <v>0</v>
      </c>
      <c r="X35" s="361" t="str">
        <f>'Tariffs 2019'!AY29</f>
        <v>n</v>
      </c>
      <c r="Y35" s="362" t="s">
        <v>288</v>
      </c>
    </row>
    <row r="36" spans="1:25" ht="25" customHeight="1" thickTop="1" thickBot="1" x14ac:dyDescent="0.2">
      <c r="A36" s="169" t="str">
        <f>'Tariffs 2019'!F30</f>
        <v>Origin Energy</v>
      </c>
      <c r="B36" s="34" t="str">
        <f>'Tariffs 2019'!D30</f>
        <v>Central Ranges Pipeline Tamworth</v>
      </c>
      <c r="C36" s="34" t="str">
        <f>'Tariffs 2019'!G30</f>
        <v>Flexi</v>
      </c>
      <c r="D36" s="170">
        <f>60*'Tariffs 2019'!H30/100</f>
        <v>38.405454545454539</v>
      </c>
      <c r="E36" s="170">
        <f>$C$5*'Tariffs 2019'!O30/100</f>
        <v>157.09090909090909</v>
      </c>
      <c r="F36" s="170">
        <v>0</v>
      </c>
      <c r="G36" s="170">
        <v>0</v>
      </c>
      <c r="H36" s="170">
        <v>0</v>
      </c>
      <c r="I36" s="170">
        <v>0</v>
      </c>
      <c r="J36" s="170">
        <v>0</v>
      </c>
      <c r="K36" s="170">
        <f t="shared" si="0"/>
        <v>195.49636363636364</v>
      </c>
      <c r="L36" s="170">
        <f t="shared" si="1"/>
        <v>942.54545454545462</v>
      </c>
      <c r="M36" s="171">
        <f t="shared" si="2"/>
        <v>1172.9781818181818</v>
      </c>
      <c r="N36" s="172">
        <f t="shared" si="3"/>
        <v>1290.2760000000001</v>
      </c>
      <c r="O36" s="34">
        <f>'Tariffs 2019'!AL30</f>
        <v>6</v>
      </c>
      <c r="P36" s="34">
        <f>'Tariffs 2019'!AM30</f>
        <v>0</v>
      </c>
      <c r="Q36" s="34">
        <f>'Tariffs 2019'!AN30</f>
        <v>0</v>
      </c>
      <c r="R36" s="34">
        <f>'Tariffs 2019'!AO30</f>
        <v>0</v>
      </c>
      <c r="S36" s="367">
        <f>N36-(N36*O36/100)</f>
        <v>1212.8594400000002</v>
      </c>
      <c r="T36" s="367">
        <f>S36</f>
        <v>1212.8594400000002</v>
      </c>
      <c r="U36" s="370">
        <f>S36</f>
        <v>1212.8594400000002</v>
      </c>
      <c r="V36" s="370">
        <f>T36</f>
        <v>1212.8594400000002</v>
      </c>
      <c r="W36" s="174">
        <f>'Tariffs 2019'!AX30</f>
        <v>0</v>
      </c>
      <c r="X36" s="174" t="str">
        <f>'Tariffs 2019'!AY30</f>
        <v>n</v>
      </c>
      <c r="Y36" s="175" t="s">
        <v>288</v>
      </c>
    </row>
  </sheetData>
  <sheetProtection algorithmName="SHA-512" hashValue="BSENUzocS23NQonjGc7dDKY7wN25QV1nGman26rf/PX8dsgPQNgBxh6jofHrCakFM4CKg3W4HMHCpPi0XFNkZg==" saltValue="MRt+cTIooH08HaWOBjcdrA==" spinCount="100000" sheet="1" objects="1" scenarios="1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58DCA-C31E-524A-A50E-6FA386D77A4E}">
  <sheetPr codeName="Sheet4"/>
  <dimension ref="A1:Y33"/>
  <sheetViews>
    <sheetView workbookViewId="0">
      <selection activeCell="G32" sqref="G32"/>
    </sheetView>
  </sheetViews>
  <sheetFormatPr baseColWidth="10" defaultRowHeight="13" x14ac:dyDescent="0.15"/>
  <cols>
    <col min="1" max="1" width="17" style="186" customWidth="1"/>
    <col min="2" max="2" width="23.5" style="186" customWidth="1"/>
    <col min="3" max="3" width="14.33203125" style="186" bestFit="1" customWidth="1"/>
    <col min="4" max="11" width="12.1640625" style="186" customWidth="1"/>
    <col min="12" max="12" width="10.6640625" style="186" hidden="1" customWidth="1"/>
    <col min="13" max="13" width="12.1640625" style="186" hidden="1" customWidth="1"/>
    <col min="14" max="18" width="12.1640625" style="186" customWidth="1"/>
    <col min="19" max="20" width="10.6640625" style="186" hidden="1" customWidth="1"/>
    <col min="21" max="24" width="12.1640625" style="186" customWidth="1"/>
    <col min="25" max="16384" width="10.83203125" style="186"/>
  </cols>
  <sheetData>
    <row r="1" spans="1:25" ht="14" x14ac:dyDescent="0.15">
      <c r="A1" s="185" t="s">
        <v>483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4" x14ac:dyDescent="0.15">
      <c r="A2" s="187" t="s">
        <v>484</v>
      </c>
      <c r="B2" s="187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</row>
    <row r="3" spans="1:25" ht="15" thickBot="1" x14ac:dyDescent="0.2">
      <c r="A3" s="185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8"/>
    </row>
    <row r="4" spans="1:25" ht="14" x14ac:dyDescent="0.15">
      <c r="A4" s="160" t="s">
        <v>423</v>
      </c>
      <c r="B4" s="161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90"/>
    </row>
    <row r="5" spans="1:25" ht="14" x14ac:dyDescent="0.15">
      <c r="A5" s="91" t="s">
        <v>662</v>
      </c>
      <c r="B5" s="74"/>
      <c r="C5" s="176">
        <v>4000</v>
      </c>
      <c r="D5" s="26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92"/>
    </row>
    <row r="6" spans="1:25" ht="14" x14ac:dyDescent="0.15">
      <c r="A6" s="91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92"/>
    </row>
    <row r="7" spans="1:25" ht="90" x14ac:dyDescent="0.15">
      <c r="A7" s="327" t="s">
        <v>267</v>
      </c>
      <c r="B7" s="328" t="s">
        <v>424</v>
      </c>
      <c r="C7" s="328" t="s">
        <v>351</v>
      </c>
      <c r="D7" s="329" t="s">
        <v>352</v>
      </c>
      <c r="E7" s="329" t="s">
        <v>425</v>
      </c>
      <c r="F7" s="330" t="s">
        <v>426</v>
      </c>
      <c r="G7" s="330" t="s">
        <v>471</v>
      </c>
      <c r="H7" s="330" t="s">
        <v>398</v>
      </c>
      <c r="I7" s="330" t="s">
        <v>399</v>
      </c>
      <c r="J7" s="330" t="s">
        <v>427</v>
      </c>
      <c r="K7" s="330" t="s">
        <v>120</v>
      </c>
      <c r="L7" s="340" t="s">
        <v>401</v>
      </c>
      <c r="M7" s="341" t="s">
        <v>402</v>
      </c>
      <c r="N7" s="331" t="s">
        <v>437</v>
      </c>
      <c r="O7" s="333" t="s">
        <v>403</v>
      </c>
      <c r="P7" s="334" t="s">
        <v>404</v>
      </c>
      <c r="Q7" s="334" t="s">
        <v>405</v>
      </c>
      <c r="R7" s="334" t="s">
        <v>406</v>
      </c>
      <c r="S7" s="339" t="s">
        <v>53</v>
      </c>
      <c r="T7" s="339" t="s">
        <v>0</v>
      </c>
      <c r="U7" s="335" t="s">
        <v>419</v>
      </c>
      <c r="V7" s="335" t="s">
        <v>420</v>
      </c>
      <c r="W7" s="334" t="s">
        <v>421</v>
      </c>
      <c r="X7" s="334" t="s">
        <v>422</v>
      </c>
      <c r="Y7" s="338" t="s">
        <v>438</v>
      </c>
    </row>
    <row r="8" spans="1:25" ht="23" customHeight="1" x14ac:dyDescent="0.15">
      <c r="A8" s="163" t="str">
        <f>'Tariffs 2018'!F2</f>
        <v>AGL</v>
      </c>
      <c r="B8" s="26" t="str">
        <f>'Tariffs 2018'!D2</f>
        <v>Jemena</v>
      </c>
      <c r="C8" s="26" t="str">
        <f>'Tariffs 2018'!G2</f>
        <v>Savers</v>
      </c>
      <c r="D8" s="44">
        <f>60*'Tariffs 2018'!H2/100</f>
        <v>38.4</v>
      </c>
      <c r="E8" s="44">
        <f>IF($C$5&gt;='Tariffs 2018'!J2,('Tariffs 2018'!J2*'Tariffs 2018'!O2/100),($C$5*'Tariffs 2018'!O2/100))</f>
        <v>116.8</v>
      </c>
      <c r="F8" s="44">
        <f>IF($C$5&lt;'Tariffs 2018'!J2,0,IF(($C$5-'Tariffs 2018'!J2)&lt;='Tariffs 2018'!K2,(($C$5-'Tariffs 2018'!J2)*'Tariffs 2018'!P2/100),(('Tariffs 2018'!K2-'Tariffs 2018'!J2)*'Tariffs 2018'!P2/100)))</f>
        <v>0</v>
      </c>
      <c r="G8" s="44">
        <f>IF($C$5&lt;'Tariffs 2018'!K2,0,IF(($C$5-'Tariffs 2018'!K2)&lt;='Tariffs 2018'!L2,(($C$5-'Tariffs 2018'!K2)*'Tariffs 2018'!Q2/100),(('Tariffs 2018'!L2-'Tariffs 2018'!K2)*'Tariffs 2018'!Q2/100)))</f>
        <v>0</v>
      </c>
      <c r="H8" s="44">
        <f>IF($C$5&lt;'Tariffs 2018'!L2,0,IF(($C$5-'Tariffs 2018'!L2)&lt;='Tariffs 2018'!M2,(($C$5-'Tariffs 2018'!L2)*'Tariffs 2018'!R2/100),(('Tariffs 2018'!M2-'Tariffs 2018'!L2)*'Tariffs 2018'!R2/100)))</f>
        <v>0</v>
      </c>
      <c r="I8" s="44">
        <f>IF($C$5&lt;'Tariffs 2018'!M2,0,IF(($C$5-'Tariffs 2018'!M2)&lt;='Tariffs 2018'!N2,(($C$5-'Tariffs 2018'!M2)*'Tariffs 2018'!S2/100),(('Tariffs 2018'!N2-'Tariffs 2018'!M2)*'Tariffs 2018'!S2/100)))</f>
        <v>0</v>
      </c>
      <c r="J8" s="44">
        <f>IF(($C$5&lt;'Tariffs 2018'!N2),(0),($C$5-'Tariffs 2018'!N2)*'Tariffs 2018'!T2/100)</f>
        <v>0</v>
      </c>
      <c r="K8" s="44">
        <f t="shared" ref="K8" si="0">SUM(D8:J8)</f>
        <v>155.19999999999999</v>
      </c>
      <c r="L8" s="44">
        <f>(K8*6)-(D8*6)</f>
        <v>700.8</v>
      </c>
      <c r="M8" s="342">
        <f>K8*6</f>
        <v>931.19999999999993</v>
      </c>
      <c r="N8" s="166">
        <f>M8*1.1</f>
        <v>1024.32</v>
      </c>
      <c r="O8" s="26">
        <f>'Tariffs 2018'!AL2</f>
        <v>0</v>
      </c>
      <c r="P8" s="26">
        <f>'Tariffs 2018'!AM2</f>
        <v>0</v>
      </c>
      <c r="Q8" s="26">
        <f>'Tariffs 2018'!AN2</f>
        <v>0</v>
      </c>
      <c r="R8" s="26">
        <f>'Tariffs 2018'!AO2</f>
        <v>13</v>
      </c>
      <c r="S8" s="342">
        <f t="shared" ref="S8:S16" si="1">M8</f>
        <v>931.19999999999993</v>
      </c>
      <c r="T8" s="342">
        <f>S8-(L8*R8/100)</f>
        <v>840.09599999999989</v>
      </c>
      <c r="U8" s="207">
        <f>S8*1.1</f>
        <v>1024.32</v>
      </c>
      <c r="V8" s="207">
        <f>T8*1.1</f>
        <v>924.10559999999998</v>
      </c>
      <c r="W8" s="167">
        <f>'Tariffs 2018'!AX2</f>
        <v>0</v>
      </c>
      <c r="X8" s="167" t="str">
        <f>'Tariffs 2018'!AY2</f>
        <v>n</v>
      </c>
      <c r="Y8" s="168" t="s">
        <v>288</v>
      </c>
    </row>
    <row r="9" spans="1:25" ht="23" customHeight="1" x14ac:dyDescent="0.15">
      <c r="A9" s="163" t="str">
        <f>'Tariffs 2018'!F3</f>
        <v>Covau</v>
      </c>
      <c r="B9" s="26" t="str">
        <f>'Tariffs 2018'!D3</f>
        <v>Jemena</v>
      </c>
      <c r="C9" s="26" t="str">
        <f>'Tariffs 2018'!G3</f>
        <v>Freedom</v>
      </c>
      <c r="D9" s="44">
        <f>60*'Tariffs 2018'!H3/100</f>
        <v>45</v>
      </c>
      <c r="E9" s="44">
        <f>IF($C$5&gt;='Tariffs 2018'!J3,('Tariffs 2018'!J3*'Tariffs 2018'!O3/100),($C$5*'Tariffs 2018'!O3/100))</f>
        <v>46.2</v>
      </c>
      <c r="F9" s="44">
        <f>IF($C$5&lt;'Tariffs 2018'!J3,0,IF(($C$5-'Tariffs 2018'!J3)&lt;='Tariffs 2018'!K3,(($C$5-'Tariffs 2018'!J3)*'Tariffs 2018'!P3/100),(('Tariffs 2018'!K3-'Tariffs 2018'!J3)*'Tariffs 2018'!P3/100)))</f>
        <v>29.4</v>
      </c>
      <c r="G9" s="44">
        <f>IF($C$5&lt;'Tariffs 2018'!K3,0,IF(($C$5-'Tariffs 2018'!K3)&lt;='Tariffs 2018'!L3,(($C$5-'Tariffs 2018'!K3)*'Tariffs 2018'!Q3/100),(('Tariffs 2018'!L3-'Tariffs 2018'!K3)*'Tariffs 2018'!Q3/100)))</f>
        <v>36.96</v>
      </c>
      <c r="H9" s="44">
        <f>IF($C$5&lt;'Tariffs 2018'!L3,0,IF(($C$5-'Tariffs 2018'!L3)&lt;='Tariffs 2018'!M3,(($C$5-'Tariffs 2018'!L3)*'Tariffs 2018'!R3/100),(('Tariffs 2018'!M3-'Tariffs 2018'!L3)*'Tariffs 2018'!R3/100)))</f>
        <v>0</v>
      </c>
      <c r="I9" s="44">
        <f>IF($C$5&lt;'Tariffs 2018'!M3,0,IF(($C$5-'Tariffs 2018'!M3)&lt;='Tariffs 2018'!N3,(($C$5-'Tariffs 2018'!M3)*'Tariffs 2018'!S3/100),(('Tariffs 2018'!N3-'Tariffs 2018'!M3)*'Tariffs 2018'!S3/100)))</f>
        <v>0</v>
      </c>
      <c r="J9" s="44">
        <f>IF(($C$5&lt;'Tariffs 2018'!N3),(0),($C$5-'Tariffs 2018'!N3)*'Tariffs 2018'!T3/100)</f>
        <v>0</v>
      </c>
      <c r="K9" s="44">
        <f t="shared" ref="K9:K33" si="2">SUM(D9:J9)</f>
        <v>157.56</v>
      </c>
      <c r="L9" s="44">
        <f t="shared" ref="L9:L33" si="3">(K9*6)-(D9*6)</f>
        <v>675.36</v>
      </c>
      <c r="M9" s="342">
        <f t="shared" ref="M9:M33" si="4">K9*6</f>
        <v>945.36</v>
      </c>
      <c r="N9" s="166">
        <f t="shared" ref="N9:N33" si="5">M9*1.1</f>
        <v>1039.8960000000002</v>
      </c>
      <c r="O9" s="26">
        <f>'Tariffs 2018'!AL3</f>
        <v>0</v>
      </c>
      <c r="P9" s="26">
        <f>'Tariffs 2018'!AM3</f>
        <v>0</v>
      </c>
      <c r="Q9" s="26">
        <f>'Tariffs 2018'!AN3</f>
        <v>20</v>
      </c>
      <c r="R9" s="26">
        <f>'Tariffs 2018'!AO3</f>
        <v>0</v>
      </c>
      <c r="S9" s="342">
        <f t="shared" si="1"/>
        <v>945.36</v>
      </c>
      <c r="T9" s="342">
        <f>S9-(M9*Q9/100)</f>
        <v>756.28800000000001</v>
      </c>
      <c r="U9" s="207">
        <f t="shared" ref="U9:V13" si="6">S9*1.1</f>
        <v>1039.8960000000002</v>
      </c>
      <c r="V9" s="207">
        <f t="shared" si="6"/>
        <v>831.91680000000008</v>
      </c>
      <c r="W9" s="167">
        <f>'Tariffs 2018'!AX3</f>
        <v>0</v>
      </c>
      <c r="X9" s="167" t="str">
        <f>'Tariffs 2018'!AY3</f>
        <v>n</v>
      </c>
      <c r="Y9" s="168" t="s">
        <v>288</v>
      </c>
    </row>
    <row r="10" spans="1:25" ht="23" customHeight="1" x14ac:dyDescent="0.15">
      <c r="A10" s="163" t="str">
        <f>'Tariffs 2018'!F4</f>
        <v>Alinta Energy</v>
      </c>
      <c r="B10" s="26" t="str">
        <f>'Tariffs 2018'!D4</f>
        <v>Jemena</v>
      </c>
      <c r="C10" s="26" t="str">
        <f>'Tariffs 2018'!G4</f>
        <v>Fair Deal</v>
      </c>
      <c r="D10" s="44">
        <f>60*'Tariffs 2018'!H4/100</f>
        <v>35.46</v>
      </c>
      <c r="E10" s="44">
        <f>IF($C$5&gt;='Tariffs 2018'!J4,('Tariffs 2018'!J4*'Tariffs 2018'!O4/100),($C$5*'Tariffs 2018'!O4/100))</f>
        <v>45.48</v>
      </c>
      <c r="F10" s="44">
        <f>IF($C$5&lt;'Tariffs 2018'!J4,0,IF(($C$5-'Tariffs 2018'!J4)&lt;='Tariffs 2018'!K4,(($C$5-'Tariffs 2018'!J4)*'Tariffs 2018'!P4/100),(('Tariffs 2018'!K4-'Tariffs 2018'!J4)*'Tariffs 2018'!P4/100)))</f>
        <v>30</v>
      </c>
      <c r="G10" s="44">
        <f>IF($C$5&lt;'Tariffs 2018'!K4,0,IF(($C$5-'Tariffs 2018'!K4)&lt;='Tariffs 2018'!L4,(($C$5-'Tariffs 2018'!K4)*'Tariffs 2018'!Q4/100),(('Tariffs 2018'!L4-'Tariffs 2018'!K4)*'Tariffs 2018'!Q4/100)))</f>
        <v>37.6</v>
      </c>
      <c r="H10" s="44">
        <f>IF($C$5&lt;'Tariffs 2018'!L4,0,IF(($C$5-'Tariffs 2018'!L4)&lt;='Tariffs 2018'!M4,(($C$5-'Tariffs 2018'!L4)*'Tariffs 2018'!R4/100),(('Tariffs 2018'!M4-'Tariffs 2018'!L4)*'Tariffs 2018'!R4/100)))</f>
        <v>0</v>
      </c>
      <c r="I10" s="44">
        <f>IF($C$5&lt;'Tariffs 2018'!M4,0,IF(($C$5-'Tariffs 2018'!M4)&lt;='Tariffs 2018'!N4,(($C$5-'Tariffs 2018'!M4)*'Tariffs 2018'!S4/100),(('Tariffs 2018'!N4-'Tariffs 2018'!M4)*'Tariffs 2018'!S4/100)))</f>
        <v>0</v>
      </c>
      <c r="J10" s="44">
        <f>IF(($C$5&lt;'Tariffs 2018'!N4),(0),($C$5-'Tariffs 2018'!N4)*'Tariffs 2018'!T4/100)</f>
        <v>0</v>
      </c>
      <c r="K10" s="44">
        <f t="shared" si="2"/>
        <v>148.54</v>
      </c>
      <c r="L10" s="44">
        <f t="shared" si="3"/>
        <v>678.48</v>
      </c>
      <c r="M10" s="342">
        <f t="shared" si="4"/>
        <v>891.24</v>
      </c>
      <c r="N10" s="166">
        <f t="shared" si="5"/>
        <v>980.36400000000003</v>
      </c>
      <c r="O10" s="26">
        <f>'Tariffs 2018'!AL4</f>
        <v>0</v>
      </c>
      <c r="P10" s="26">
        <f>'Tariffs 2018'!AM4</f>
        <v>0</v>
      </c>
      <c r="Q10" s="26">
        <f>'Tariffs 2018'!AN4</f>
        <v>0</v>
      </c>
      <c r="R10" s="26">
        <f>'Tariffs 2018'!AO4</f>
        <v>18</v>
      </c>
      <c r="S10" s="342">
        <f t="shared" si="1"/>
        <v>891.24</v>
      </c>
      <c r="T10" s="342">
        <f>S10-(L10*R10/100)</f>
        <v>769.11360000000002</v>
      </c>
      <c r="U10" s="207">
        <f t="shared" si="6"/>
        <v>980.36400000000003</v>
      </c>
      <c r="V10" s="207">
        <f t="shared" si="6"/>
        <v>846.02496000000008</v>
      </c>
      <c r="W10" s="167">
        <f>'Tariffs 2018'!AX4</f>
        <v>0</v>
      </c>
      <c r="X10" s="167" t="str">
        <f>'Tariffs 2018'!AY4</f>
        <v>n</v>
      </c>
      <c r="Y10" s="168" t="s">
        <v>400</v>
      </c>
    </row>
    <row r="11" spans="1:25" ht="23" customHeight="1" x14ac:dyDescent="0.15">
      <c r="A11" s="163" t="str">
        <f>'Tariffs 2018'!F5</f>
        <v>EnergyAustralia</v>
      </c>
      <c r="B11" s="26" t="str">
        <f>'Tariffs 2018'!D5</f>
        <v>Jemena</v>
      </c>
      <c r="C11" s="26" t="str">
        <f>'Tariffs 2018'!G5</f>
        <v xml:space="preserve">Anytime Saver </v>
      </c>
      <c r="D11" s="44">
        <f>60*'Tariffs 2018'!H5/100</f>
        <v>35.58</v>
      </c>
      <c r="E11" s="44">
        <f>IF($C$5&gt;='Tariffs 2018'!J5,('Tariffs 2018'!J5*'Tariffs 2018'!O5/100),($C$5*'Tariffs 2018'!O5/100))</f>
        <v>48.84</v>
      </c>
      <c r="F11" s="44">
        <f>IF($C$5&lt;'Tariffs 2018'!J5,0,IF(($C$5-'Tariffs 2018'!J5)&lt;='Tariffs 2018'!K5,(($C$5-'Tariffs 2018'!J5)*'Tariffs 2018'!P5/100),(('Tariffs 2018'!K5-'Tariffs 2018'!J5)*'Tariffs 2018'!P5/100)))</f>
        <v>32.640000000000008</v>
      </c>
      <c r="G11" s="44">
        <f>IF($C$5&lt;'Tariffs 2018'!K5,0,IF(($C$5-'Tariffs 2018'!K5)&lt;='Tariffs 2018'!L5,(($C$5-'Tariffs 2018'!K5)*'Tariffs 2018'!Q5/100),(('Tariffs 2018'!L5-'Tariffs 2018'!K5)*'Tariffs 2018'!Q5/100)))</f>
        <v>41.6</v>
      </c>
      <c r="H11" s="44">
        <f>IF($C$5&lt;'Tariffs 2018'!L5,0,IF(($C$5-'Tariffs 2018'!L5)&lt;='Tariffs 2018'!M5,(($C$5-'Tariffs 2018'!L5)*'Tariffs 2018'!R5/100),(('Tariffs 2018'!M5-'Tariffs 2018'!L5)*'Tariffs 2018'!R5/100)))</f>
        <v>0</v>
      </c>
      <c r="I11" s="44">
        <f>IF($C$5&lt;'Tariffs 2018'!M5,0,IF(($C$5-'Tariffs 2018'!M5)&lt;='Tariffs 2018'!N5,(($C$5-'Tariffs 2018'!M5)*'Tariffs 2018'!S5/100),(('Tariffs 2018'!N5-'Tariffs 2018'!M5)*'Tariffs 2018'!S5/100)))</f>
        <v>0</v>
      </c>
      <c r="J11" s="44">
        <f>IF(($C$5&lt;'Tariffs 2018'!N5),(0),($C$5-'Tariffs 2018'!N5)*'Tariffs 2018'!T5/100)</f>
        <v>0</v>
      </c>
      <c r="K11" s="44">
        <f t="shared" si="2"/>
        <v>158.66</v>
      </c>
      <c r="L11" s="44">
        <f t="shared" si="3"/>
        <v>738.48</v>
      </c>
      <c r="M11" s="342">
        <f t="shared" si="4"/>
        <v>951.96</v>
      </c>
      <c r="N11" s="166">
        <f t="shared" si="5"/>
        <v>1047.1560000000002</v>
      </c>
      <c r="O11" s="26">
        <f>'Tariffs 2018'!AL5</f>
        <v>0</v>
      </c>
      <c r="P11" s="26">
        <f>'Tariffs 2018'!AM5</f>
        <v>20</v>
      </c>
      <c r="Q11" s="26">
        <f>'Tariffs 2018'!AN5</f>
        <v>0</v>
      </c>
      <c r="R11" s="26">
        <f>'Tariffs 2018'!AO5</f>
        <v>0</v>
      </c>
      <c r="S11" s="342">
        <f>M11-(L11*P11/100)</f>
        <v>804.26400000000001</v>
      </c>
      <c r="T11" s="342">
        <f>S11-(L11*R11/100)</f>
        <v>804.26400000000001</v>
      </c>
      <c r="U11" s="207">
        <f t="shared" si="6"/>
        <v>884.69040000000007</v>
      </c>
      <c r="V11" s="207">
        <f t="shared" si="6"/>
        <v>884.69040000000007</v>
      </c>
      <c r="W11" s="167">
        <f>'Tariffs 2018'!AX5</f>
        <v>0</v>
      </c>
      <c r="X11" s="167" t="str">
        <f>'Tariffs 2018'!AY5</f>
        <v>n</v>
      </c>
      <c r="Y11" s="168" t="s">
        <v>288</v>
      </c>
    </row>
    <row r="12" spans="1:25" ht="23" customHeight="1" x14ac:dyDescent="0.15">
      <c r="A12" s="163" t="str">
        <f>'Tariffs 2018'!F6</f>
        <v>Origin Energy</v>
      </c>
      <c r="B12" s="26" t="str">
        <f>'Tariffs 2018'!D6</f>
        <v>Jemena</v>
      </c>
      <c r="C12" s="26" t="str">
        <f>'Tariffs 2018'!G6</f>
        <v>Saver</v>
      </c>
      <c r="D12" s="44">
        <f>60*'Tariffs 2018'!H6/100</f>
        <v>36.54</v>
      </c>
      <c r="E12" s="44">
        <f>IF($C$5&gt;='Tariffs 2018'!J6,('Tariffs 2018'!J6*'Tariffs 2018'!O6/100),($C$5*'Tariffs 2018'!O6/100))</f>
        <v>43.08</v>
      </c>
      <c r="F12" s="44">
        <f>IF($C$5&lt;'Tariffs 2018'!J6,0,IF(($C$5-'Tariffs 2018'!J6)&lt;='Tariffs 2018'!K6,(($C$5-'Tariffs 2018'!J6)*'Tariffs 2018'!P6/100),(('Tariffs 2018'!K6-'Tariffs 2018'!J6)*'Tariffs 2018'!P6/100)))</f>
        <v>29.04</v>
      </c>
      <c r="G12" s="44">
        <f>IF($C$5&lt;'Tariffs 2018'!K6,0,IF(($C$5-'Tariffs 2018'!K6)&lt;='Tariffs 2018'!L6,(($C$5-'Tariffs 2018'!K6)*'Tariffs 2018'!Q6/100),(('Tariffs 2018'!L6-'Tariffs 2018'!K6)*'Tariffs 2018'!Q6/100)))</f>
        <v>37.28</v>
      </c>
      <c r="H12" s="44">
        <f>IF($C$5&lt;'Tariffs 2018'!L6,0,IF(($C$5-'Tariffs 2018'!L6)&lt;='Tariffs 2018'!M6,(($C$5-'Tariffs 2018'!L6)*'Tariffs 2018'!R6/100),(('Tariffs 2018'!M6-'Tariffs 2018'!L6)*'Tariffs 2018'!R6/100)))</f>
        <v>0</v>
      </c>
      <c r="I12" s="44">
        <f>IF($C$5&lt;'Tariffs 2018'!M6,0,IF(($C$5-'Tariffs 2018'!M6)&lt;='Tariffs 2018'!N6,(($C$5-'Tariffs 2018'!M6)*'Tariffs 2018'!S6/100),(('Tariffs 2018'!N6-'Tariffs 2018'!M6)*'Tariffs 2018'!S6/100)))</f>
        <v>0</v>
      </c>
      <c r="J12" s="44">
        <f>IF(($C$5&lt;'Tariffs 2018'!N6),(0),($C$5-'Tariffs 2018'!N6)*'Tariffs 2018'!T6/100)</f>
        <v>0</v>
      </c>
      <c r="K12" s="44">
        <f t="shared" si="2"/>
        <v>145.94</v>
      </c>
      <c r="L12" s="44">
        <f t="shared" si="3"/>
        <v>656.4</v>
      </c>
      <c r="M12" s="342">
        <f t="shared" si="4"/>
        <v>875.64</v>
      </c>
      <c r="N12" s="166">
        <f t="shared" si="5"/>
        <v>963.20400000000006</v>
      </c>
      <c r="O12" s="26">
        <f>'Tariffs 2018'!AL6</f>
        <v>0</v>
      </c>
      <c r="P12" s="26">
        <f>'Tariffs 2018'!AM6</f>
        <v>0</v>
      </c>
      <c r="Q12" s="26">
        <f>'Tariffs 2018'!AN6</f>
        <v>0</v>
      </c>
      <c r="R12" s="26">
        <f>'Tariffs 2018'!AO6</f>
        <v>8</v>
      </c>
      <c r="S12" s="342">
        <f t="shared" si="1"/>
        <v>875.64</v>
      </c>
      <c r="T12" s="342">
        <f>S12-(L12*R12/100)</f>
        <v>823.12799999999993</v>
      </c>
      <c r="U12" s="207">
        <f t="shared" si="6"/>
        <v>963.20400000000006</v>
      </c>
      <c r="V12" s="207">
        <f t="shared" si="6"/>
        <v>905.44079999999997</v>
      </c>
      <c r="W12" s="167">
        <f>'Tariffs 2018'!AX6</f>
        <v>0</v>
      </c>
      <c r="X12" s="167" t="str">
        <f>'Tariffs 2018'!AY6</f>
        <v>n</v>
      </c>
      <c r="Y12" s="168" t="s">
        <v>288</v>
      </c>
    </row>
    <row r="13" spans="1:25" ht="23" customHeight="1" x14ac:dyDescent="0.15">
      <c r="A13" s="163" t="str">
        <f>'Tariffs 2018'!F7</f>
        <v>Red Energy</v>
      </c>
      <c r="B13" s="26" t="str">
        <f>'Tariffs 2018'!D7</f>
        <v>Jemena</v>
      </c>
      <c r="C13" s="26" t="str">
        <f>'Tariffs 2018'!G7</f>
        <v>Easy Saver</v>
      </c>
      <c r="D13" s="44">
        <f>60*'Tariffs 2018'!H7/100</f>
        <v>36</v>
      </c>
      <c r="E13" s="44">
        <f>IF($C$5&gt;='Tariffs 2018'!J7,('Tariffs 2018'!J7*'Tariffs 2018'!O7/100),($C$5*'Tariffs 2018'!O7/100))</f>
        <v>43.8</v>
      </c>
      <c r="F13" s="44">
        <f>IF($C$5&lt;'Tariffs 2018'!J7,0,IF(($C$5-'Tariffs 2018'!J7)&lt;='Tariffs 2018'!K7,(($C$5-'Tariffs 2018'!J7)*'Tariffs 2018'!P7/100),(('Tariffs 2018'!K7-'Tariffs 2018'!J7)*'Tariffs 2018'!P7/100)))</f>
        <v>27.6</v>
      </c>
      <c r="G13" s="44">
        <f>IF($C$5&lt;'Tariffs 2018'!K7,0,IF(($C$5-'Tariffs 2018'!K7)&lt;='Tariffs 2018'!L7,(($C$5-'Tariffs 2018'!K7)*'Tariffs 2018'!Q7/100),(('Tariffs 2018'!L7-'Tariffs 2018'!K7)*'Tariffs 2018'!Q7/100)))</f>
        <v>35.200000000000003</v>
      </c>
      <c r="H13" s="44">
        <f>IF($C$5&lt;'Tariffs 2018'!L7,0,IF(($C$5-'Tariffs 2018'!L7)&lt;='Tariffs 2018'!M7,(($C$5-'Tariffs 2018'!L7)*'Tariffs 2018'!R7/100),(('Tariffs 2018'!M7-'Tariffs 2018'!L7)*'Tariffs 2018'!R7/100)))</f>
        <v>0</v>
      </c>
      <c r="I13" s="44">
        <f>IF($C$5&lt;'Tariffs 2018'!M7,0,IF(($C$5-'Tariffs 2018'!M7)&lt;='Tariffs 2018'!N7,(($C$5-'Tariffs 2018'!M7)*'Tariffs 2018'!S7/100),(('Tariffs 2018'!N7-'Tariffs 2018'!M7)*'Tariffs 2018'!S7/100)))</f>
        <v>0</v>
      </c>
      <c r="J13" s="44">
        <f>IF(($C$5&lt;'Tariffs 2018'!N7),(0),($C$5-'Tariffs 2018'!N7)*'Tariffs 2018'!T7/100)</f>
        <v>0</v>
      </c>
      <c r="K13" s="44">
        <f t="shared" si="2"/>
        <v>142.60000000000002</v>
      </c>
      <c r="L13" s="44">
        <f t="shared" si="3"/>
        <v>639.60000000000014</v>
      </c>
      <c r="M13" s="342">
        <f t="shared" si="4"/>
        <v>855.60000000000014</v>
      </c>
      <c r="N13" s="166">
        <f t="shared" si="5"/>
        <v>941.1600000000002</v>
      </c>
      <c r="O13" s="26">
        <f>'Tariffs 2018'!AL7</f>
        <v>0</v>
      </c>
      <c r="P13" s="26">
        <f>'Tariffs 2018'!AM7</f>
        <v>0</v>
      </c>
      <c r="Q13" s="26">
        <f>'Tariffs 2018'!AN7</f>
        <v>10</v>
      </c>
      <c r="R13" s="26">
        <f>'Tariffs 2018'!AO7</f>
        <v>0</v>
      </c>
      <c r="S13" s="342">
        <f t="shared" si="1"/>
        <v>855.60000000000014</v>
      </c>
      <c r="T13" s="342">
        <f>S13-(M13*Q13/100)</f>
        <v>770.04000000000008</v>
      </c>
      <c r="U13" s="207">
        <f t="shared" si="6"/>
        <v>941.1600000000002</v>
      </c>
      <c r="V13" s="207">
        <f t="shared" si="6"/>
        <v>847.04400000000021</v>
      </c>
      <c r="W13" s="167">
        <f>'Tariffs 2018'!AX7</f>
        <v>0</v>
      </c>
      <c r="X13" s="167" t="str">
        <f>'Tariffs 2018'!AY7</f>
        <v>n</v>
      </c>
      <c r="Y13" s="168" t="s">
        <v>400</v>
      </c>
    </row>
    <row r="14" spans="1:25" ht="23" customHeight="1" x14ac:dyDescent="0.15">
      <c r="A14" s="163" t="str">
        <f>'Tariffs 2018'!F8</f>
        <v>Amaysim</v>
      </c>
      <c r="B14" s="26" t="str">
        <f>'Tariffs 2018'!D8</f>
        <v>Jemena</v>
      </c>
      <c r="C14" s="26" t="str">
        <f>'Tariffs 2018'!G8</f>
        <v>Gas 2</v>
      </c>
      <c r="D14" s="44">
        <f>60*'Tariffs 2018'!H8/100</f>
        <v>25.8</v>
      </c>
      <c r="E14" s="44">
        <f>IF($C$5&gt;='Tariffs 2018'!J8,('Tariffs 2018'!J8*'Tariffs 2018'!O8/100),($C$5*'Tariffs 2018'!O8/100))</f>
        <v>53.4</v>
      </c>
      <c r="F14" s="44">
        <f>IF($C$5&lt;'Tariffs 2018'!J8,0,IF(($C$5-'Tariffs 2018'!J8)&lt;='Tariffs 2018'!K8,(($C$5-'Tariffs 2018'!J8)*'Tariffs 2018'!P8/100),(('Tariffs 2018'!K8-'Tariffs 2018'!J8)*'Tariffs 2018'!P8/100)))</f>
        <v>34.799999999999997</v>
      </c>
      <c r="G14" s="44">
        <f>IF($C$5&lt;'Tariffs 2018'!K8,0,IF(($C$5-'Tariffs 2018'!K8)&lt;='Tariffs 2018'!L8,(($C$5-'Tariffs 2018'!K8)*'Tariffs 2018'!Q8/100),(('Tariffs 2018'!L8-'Tariffs 2018'!K8)*'Tariffs 2018'!Q8/100)))</f>
        <v>45.6</v>
      </c>
      <c r="H14" s="44">
        <f>IF($C$5&lt;'Tariffs 2018'!L8,0,IF(($C$5-'Tariffs 2018'!L8)&lt;='Tariffs 2018'!M8,(($C$5-'Tariffs 2018'!L8)*'Tariffs 2018'!R8/100),(('Tariffs 2018'!M8-'Tariffs 2018'!L8)*'Tariffs 2018'!R8/100)))</f>
        <v>0</v>
      </c>
      <c r="I14" s="44">
        <f>IF($C$5&lt;'Tariffs 2018'!M8,0,IF(($C$5-'Tariffs 2018'!M8)&lt;='Tariffs 2018'!N8,(($C$5-'Tariffs 2018'!M8)*'Tariffs 2018'!S8/100),(('Tariffs 2018'!N8-'Tariffs 2018'!M8)*'Tariffs 2018'!S8/100)))</f>
        <v>0</v>
      </c>
      <c r="J14" s="44">
        <f>IF(($C$5&lt;'Tariffs 2018'!N8),(0),($C$5-'Tariffs 2018'!N8)*'Tariffs 2018'!T8/100)</f>
        <v>0</v>
      </c>
      <c r="K14" s="44">
        <f t="shared" ref="K14:K16" si="7">SUM(D14:J14)</f>
        <v>159.6</v>
      </c>
      <c r="L14" s="44">
        <f t="shared" ref="L14:L16" si="8">(K14*6)-(D14*6)</f>
        <v>802.8</v>
      </c>
      <c r="M14" s="342">
        <f t="shared" ref="M14:M16" si="9">K14*6</f>
        <v>957.59999999999991</v>
      </c>
      <c r="N14" s="166">
        <f t="shared" si="5"/>
        <v>1053.3599999999999</v>
      </c>
      <c r="O14" s="26">
        <f>'Tariffs 2018'!AL8</f>
        <v>0</v>
      </c>
      <c r="P14" s="26">
        <f>'Tariffs 2018'!AM8</f>
        <v>0</v>
      </c>
      <c r="Q14" s="26">
        <f>'Tariffs 2018'!AN8</f>
        <v>15</v>
      </c>
      <c r="R14" s="26">
        <f>'Tariffs 2018'!AO8</f>
        <v>0</v>
      </c>
      <c r="S14" s="342">
        <f t="shared" si="1"/>
        <v>957.59999999999991</v>
      </c>
      <c r="T14" s="342">
        <f t="shared" ref="T14:T15" si="10">S14-(M14*Q14/100)</f>
        <v>813.95999999999992</v>
      </c>
      <c r="U14" s="207">
        <f t="shared" ref="U14:U16" si="11">S14*1.1</f>
        <v>1053.3599999999999</v>
      </c>
      <c r="V14" s="207">
        <f t="shared" ref="V14:V16" si="12">T14*1.1</f>
        <v>895.35599999999999</v>
      </c>
      <c r="W14" s="167">
        <f>'Tariffs 2018'!AX8</f>
        <v>0</v>
      </c>
      <c r="X14" s="167" t="str">
        <f>'Tariffs 2018'!AY8</f>
        <v>n</v>
      </c>
      <c r="Y14" s="168" t="s">
        <v>400</v>
      </c>
    </row>
    <row r="15" spans="1:25" ht="23" customHeight="1" x14ac:dyDescent="0.15">
      <c r="A15" s="163" t="str">
        <f>'Tariffs 2018'!F9</f>
        <v>Click Energy</v>
      </c>
      <c r="B15" s="26" t="str">
        <f>'Tariffs 2018'!D9</f>
        <v>Jemena</v>
      </c>
      <c r="C15" s="26" t="str">
        <f>'Tariffs 2018'!G9</f>
        <v>Lavender</v>
      </c>
      <c r="D15" s="44">
        <f>60*'Tariffs 2018'!H9/100</f>
        <v>25.8</v>
      </c>
      <c r="E15" s="44">
        <f>IF($C$5&gt;='Tariffs 2018'!J9,('Tariffs 2018'!J9*'Tariffs 2018'!O9/100),($C$5*'Tariffs 2018'!O9/100))</f>
        <v>53.4</v>
      </c>
      <c r="F15" s="44">
        <f>IF($C$5&lt;'Tariffs 2018'!J9,0,IF(($C$5-'Tariffs 2018'!J9)&lt;='Tariffs 2018'!K9,(($C$5-'Tariffs 2018'!J9)*'Tariffs 2018'!P9/100),(('Tariffs 2018'!K9-'Tariffs 2018'!J9)*'Tariffs 2018'!P9/100)))</f>
        <v>34.799999999999997</v>
      </c>
      <c r="G15" s="44">
        <f>IF($C$5&lt;'Tariffs 2018'!K9,0,IF(($C$5-'Tariffs 2018'!K9)&lt;='Tariffs 2018'!L9,(($C$5-'Tariffs 2018'!K9)*'Tariffs 2018'!Q9/100),(('Tariffs 2018'!L9-'Tariffs 2018'!K9)*'Tariffs 2018'!Q9/100)))</f>
        <v>45.6</v>
      </c>
      <c r="H15" s="44">
        <f>IF($C$5&lt;'Tariffs 2018'!L9,0,IF(($C$5-'Tariffs 2018'!L9)&lt;='Tariffs 2018'!M9,(($C$5-'Tariffs 2018'!L9)*'Tariffs 2018'!R9/100),(('Tariffs 2018'!M9-'Tariffs 2018'!L9)*'Tariffs 2018'!R9/100)))</f>
        <v>0</v>
      </c>
      <c r="I15" s="44">
        <f>IF($C$5&lt;'Tariffs 2018'!M9,0,IF(($C$5-'Tariffs 2018'!M9)&lt;='Tariffs 2018'!N9,(($C$5-'Tariffs 2018'!M9)*'Tariffs 2018'!S9/100),(('Tariffs 2018'!N9-'Tariffs 2018'!M9)*'Tariffs 2018'!S9/100)))</f>
        <v>0</v>
      </c>
      <c r="J15" s="44">
        <f>IF(($C$5&lt;'Tariffs 2018'!N9),(0),($C$5-'Tariffs 2018'!N9)*'Tariffs 2018'!T9/100)</f>
        <v>0</v>
      </c>
      <c r="K15" s="44">
        <f t="shared" si="7"/>
        <v>159.6</v>
      </c>
      <c r="L15" s="44">
        <f t="shared" si="8"/>
        <v>802.8</v>
      </c>
      <c r="M15" s="342">
        <f t="shared" si="9"/>
        <v>957.59999999999991</v>
      </c>
      <c r="N15" s="166">
        <f t="shared" si="5"/>
        <v>1053.3599999999999</v>
      </c>
      <c r="O15" s="26">
        <f>'Tariffs 2018'!AL9</f>
        <v>0</v>
      </c>
      <c r="P15" s="26">
        <f>'Tariffs 2018'!AM9</f>
        <v>0</v>
      </c>
      <c r="Q15" s="26">
        <f>'Tariffs 2018'!AN9</f>
        <v>11</v>
      </c>
      <c r="R15" s="26">
        <f>'Tariffs 2018'!AO9</f>
        <v>0</v>
      </c>
      <c r="S15" s="342">
        <f t="shared" si="1"/>
        <v>957.59999999999991</v>
      </c>
      <c r="T15" s="342">
        <f t="shared" si="10"/>
        <v>852.2639999999999</v>
      </c>
      <c r="U15" s="207">
        <f t="shared" si="11"/>
        <v>1053.3599999999999</v>
      </c>
      <c r="V15" s="207">
        <f t="shared" si="12"/>
        <v>937.49039999999991</v>
      </c>
      <c r="W15" s="167">
        <f>'Tariffs 2018'!AX9</f>
        <v>0</v>
      </c>
      <c r="X15" s="167" t="str">
        <f>'Tariffs 2018'!AY9</f>
        <v>n</v>
      </c>
      <c r="Y15" s="168" t="s">
        <v>400</v>
      </c>
    </row>
    <row r="16" spans="1:25" ht="23" customHeight="1" thickBot="1" x14ac:dyDescent="0.2">
      <c r="A16" s="163" t="str">
        <f>'Tariffs 2018'!F10</f>
        <v>Simply Energy</v>
      </c>
      <c r="B16" s="26" t="str">
        <f>'Tariffs 2018'!D10</f>
        <v>Jemena</v>
      </c>
      <c r="C16" s="26" t="str">
        <f>'Tariffs 2018'!G10</f>
        <v>Plus</v>
      </c>
      <c r="D16" s="44">
        <f>60*'Tariffs 2018'!H10/100</f>
        <v>32.85</v>
      </c>
      <c r="E16" s="44">
        <f>IF($C$5&gt;='Tariffs 2018'!J10,('Tariffs 2018'!J10*'Tariffs 2018'!O10/100),($C$5*'Tariffs 2018'!O10/100))</f>
        <v>47.64</v>
      </c>
      <c r="F16" s="44">
        <f>IF($C$5&lt;'Tariffs 2018'!J10,0,IF(($C$5-'Tariffs 2018'!J10)&lt;='Tariffs 2018'!K10,(($C$5-'Tariffs 2018'!J10)*'Tariffs 2018'!P10/100),(('Tariffs 2018'!K10-'Tariffs 2018'!J10)*'Tariffs 2018'!P10/100)))</f>
        <v>31.68</v>
      </c>
      <c r="G16" s="44">
        <f>IF($C$5&lt;'Tariffs 2018'!K10,0,IF(($C$5-'Tariffs 2018'!K10)&lt;='Tariffs 2018'!L10,(($C$5-'Tariffs 2018'!K10)*'Tariffs 2018'!Q10/100),(('Tariffs 2018'!L10-'Tariffs 2018'!K10)*'Tariffs 2018'!Q10/100)))</f>
        <v>39.200000000000003</v>
      </c>
      <c r="H16" s="44">
        <f>IF($C$5&lt;'Tariffs 2018'!L10,0,IF(($C$5-'Tariffs 2018'!L10)&lt;='Tariffs 2018'!M10,(($C$5-'Tariffs 2018'!L10)*'Tariffs 2018'!R10/100),(('Tariffs 2018'!M10-'Tariffs 2018'!L10)*'Tariffs 2018'!R10/100)))</f>
        <v>0</v>
      </c>
      <c r="I16" s="44">
        <f>IF($C$5&lt;'Tariffs 2018'!M10,0,IF(($C$5-'Tariffs 2018'!M10)&lt;='Tariffs 2018'!N10,(($C$5-'Tariffs 2018'!M10)*'Tariffs 2018'!S10/100),(('Tariffs 2018'!N10-'Tariffs 2018'!M10)*'Tariffs 2018'!S10/100)))</f>
        <v>0</v>
      </c>
      <c r="J16" s="44">
        <f>IF(($C$5&lt;'Tariffs 2018'!N10),(0),($C$5-'Tariffs 2018'!N10)*'Tariffs 2018'!T10/100)</f>
        <v>0</v>
      </c>
      <c r="K16" s="44">
        <f t="shared" si="7"/>
        <v>151.37</v>
      </c>
      <c r="L16" s="44">
        <f t="shared" si="8"/>
        <v>711.12</v>
      </c>
      <c r="M16" s="342">
        <f t="shared" si="9"/>
        <v>908.22</v>
      </c>
      <c r="N16" s="166">
        <f t="shared" si="5"/>
        <v>999.04200000000014</v>
      </c>
      <c r="O16" s="26">
        <f>'Tariffs 2018'!AL10</f>
        <v>0</v>
      </c>
      <c r="P16" s="26">
        <f>'Tariffs 2018'!AM10</f>
        <v>0</v>
      </c>
      <c r="Q16" s="26">
        <f>'Tariffs 2018'!AN10</f>
        <v>0</v>
      </c>
      <c r="R16" s="26">
        <f>'Tariffs 2018'!AO10</f>
        <v>18</v>
      </c>
      <c r="S16" s="342">
        <f t="shared" si="1"/>
        <v>908.22</v>
      </c>
      <c r="T16" s="342">
        <f t="shared" ref="T16:T25" si="13">S16-(L16*R16/100)</f>
        <v>780.21839999999997</v>
      </c>
      <c r="U16" s="207">
        <f t="shared" si="11"/>
        <v>999.04200000000014</v>
      </c>
      <c r="V16" s="207">
        <f t="shared" si="12"/>
        <v>858.24024000000009</v>
      </c>
      <c r="W16" s="167">
        <f>'Tariffs 2018'!AX10</f>
        <v>0</v>
      </c>
      <c r="X16" s="167" t="str">
        <f>'Tariffs 2018'!AY10</f>
        <v>n</v>
      </c>
      <c r="Y16" s="168" t="s">
        <v>400</v>
      </c>
    </row>
    <row r="17" spans="1:25" ht="23" customHeight="1" thickTop="1" x14ac:dyDescent="0.15">
      <c r="A17" s="349" t="str">
        <f>'Tariffs 2018'!F11</f>
        <v>ActewAGL</v>
      </c>
      <c r="B17" s="350" t="str">
        <f>'Tariffs 2018'!D11</f>
        <v>ActewAGL Boorowa</v>
      </c>
      <c r="C17" s="350" t="str">
        <f>'Tariffs 2018'!G11</f>
        <v>Reward</v>
      </c>
      <c r="D17" s="351">
        <f>60*'Tariffs 2018'!H11/100</f>
        <v>42.366000000000007</v>
      </c>
      <c r="E17" s="351">
        <f>IF($C$5&gt;='Tariffs 2018'!J11,('Tariffs 2018'!J11*'Tariffs 2018'!O11/100),($C$5*'Tariffs 2018'!O11/100))</f>
        <v>46.931999999999995</v>
      </c>
      <c r="F17" s="351">
        <f>IF($C$5&lt;'Tariffs 2018'!J11,0,IF(($C$5-'Tariffs 2018'!J11)&lt;='Tariffs 2018'!K11,(($C$5-'Tariffs 2018'!J11)*'Tariffs 2018'!P11/100),(('Tariffs 2018'!K11-'Tariffs 2018'!J11)*'Tariffs 2018'!P11/100)))</f>
        <v>31.404</v>
      </c>
      <c r="G17" s="351">
        <f>IF($C$5&lt;'Tariffs 2018'!K11,0,IF(($C$5-'Tariffs 2018'!K11)&lt;='Tariffs 2018'!L11,(($C$5-'Tariffs 2018'!K11)*'Tariffs 2018'!Q11/100),(('Tariffs 2018'!L11-'Tariffs 2018'!K11)*'Tariffs 2018'!Q11/100)))</f>
        <v>40.752000000000002</v>
      </c>
      <c r="H17" s="351">
        <f>IF($C$5&lt;'Tariffs 2018'!L11,0,IF(($C$5-'Tariffs 2018'!L11)&lt;='Tariffs 2018'!M11,(($C$5-'Tariffs 2018'!L11)*'Tariffs 2018'!R11/100),(('Tariffs 2018'!M11-'Tariffs 2018'!L11)*'Tariffs 2018'!R11/100)))</f>
        <v>0</v>
      </c>
      <c r="I17" s="351">
        <f>IF($C$5&lt;'Tariffs 2018'!M11,0,IF(($C$5-'Tariffs 2018'!M11)&lt;='Tariffs 2018'!N11,(($C$5-'Tariffs 2018'!M11)*'Tariffs 2018'!S11/100),(('Tariffs 2018'!N11-'Tariffs 2018'!M11)*'Tariffs 2018'!S11/100)))</f>
        <v>0</v>
      </c>
      <c r="J17" s="351">
        <f>IF(($C$5&lt;'Tariffs 2018'!N11),(0),($C$5-'Tariffs 2018'!N11)*'Tariffs 2018'!T11/100)</f>
        <v>0</v>
      </c>
      <c r="K17" s="351">
        <f t="shared" si="2"/>
        <v>161.45400000000001</v>
      </c>
      <c r="L17" s="351">
        <f t="shared" si="3"/>
        <v>714.52800000000002</v>
      </c>
      <c r="M17" s="352">
        <f t="shared" si="4"/>
        <v>968.72400000000005</v>
      </c>
      <c r="N17" s="353">
        <f t="shared" si="5"/>
        <v>1065.5964000000001</v>
      </c>
      <c r="O17" s="350">
        <f>'Tariffs 2018'!AL11</f>
        <v>0</v>
      </c>
      <c r="P17" s="350">
        <f>'Tariffs 2018'!AM11</f>
        <v>0</v>
      </c>
      <c r="Q17" s="350">
        <f>'Tariffs 2018'!AN11</f>
        <v>0</v>
      </c>
      <c r="R17" s="350">
        <f>'Tariffs 2018'!AO11</f>
        <v>10</v>
      </c>
      <c r="S17" s="352">
        <f>M17</f>
        <v>968.72400000000005</v>
      </c>
      <c r="T17" s="352">
        <f t="shared" si="13"/>
        <v>897.27120000000002</v>
      </c>
      <c r="U17" s="368">
        <f t="shared" ref="U17:U33" si="14">S17*1.1</f>
        <v>1065.5964000000001</v>
      </c>
      <c r="V17" s="368">
        <f t="shared" ref="V17:V18" si="15">T17*1.1</f>
        <v>986.99832000000015</v>
      </c>
      <c r="W17" s="354">
        <f>'Tariffs 2018'!AX11</f>
        <v>0</v>
      </c>
      <c r="X17" s="354" t="str">
        <f>'Tariffs 2018'!AY11</f>
        <v>n</v>
      </c>
      <c r="Y17" s="355" t="s">
        <v>288</v>
      </c>
    </row>
    <row r="18" spans="1:25" ht="23" customHeight="1" thickBot="1" x14ac:dyDescent="0.2">
      <c r="A18" s="356" t="str">
        <f>'Tariffs 2018'!F12</f>
        <v>EnergyAustralia</v>
      </c>
      <c r="B18" s="357" t="str">
        <f>'Tariffs 2018'!D12</f>
        <v>ActewAGL Boorowa</v>
      </c>
      <c r="C18" s="357" t="str">
        <f>'Tariffs 2018'!G12</f>
        <v xml:space="preserve">Anytime Saver </v>
      </c>
      <c r="D18" s="358">
        <f>60*'Tariffs 2018'!H12/100</f>
        <v>34.86</v>
      </c>
      <c r="E18" s="358">
        <f>IF($C$5&gt;='Tariffs 2018'!J12,('Tariffs 2018'!J12*'Tariffs 2018'!O12/100),($C$5*'Tariffs 2018'!O12/100))</f>
        <v>47.88</v>
      </c>
      <c r="F18" s="358">
        <f>IF($C$5&lt;'Tariffs 2018'!J12,0,IF(($C$5-'Tariffs 2018'!J12)&lt;='Tariffs 2018'!K12,(($C$5-'Tariffs 2018'!J12)*'Tariffs 2018'!P12/100),(('Tariffs 2018'!K12-'Tariffs 2018'!J12)*'Tariffs 2018'!P12/100)))</f>
        <v>32.04</v>
      </c>
      <c r="G18" s="358">
        <f>IF($C$5&lt;'Tariffs 2018'!K12,0,IF(($C$5-'Tariffs 2018'!K12)&lt;='Tariffs 2018'!L12,(($C$5-'Tariffs 2018'!K12)*'Tariffs 2018'!Q12/100),(('Tariffs 2018'!L12-'Tariffs 2018'!K12)*'Tariffs 2018'!Q12/100)))</f>
        <v>40.799999999999997</v>
      </c>
      <c r="H18" s="358">
        <f>IF($C$5&lt;'Tariffs 2018'!L12,0,IF(($C$5-'Tariffs 2018'!L12)&lt;='Tariffs 2018'!M12,(($C$5-'Tariffs 2018'!L12)*'Tariffs 2018'!R12/100),(('Tariffs 2018'!M12-'Tariffs 2018'!L12)*'Tariffs 2018'!R12/100)))</f>
        <v>0</v>
      </c>
      <c r="I18" s="358">
        <f>IF($C$5&lt;'Tariffs 2018'!M12,0,IF(($C$5-'Tariffs 2018'!M12)&lt;='Tariffs 2018'!N12,(($C$5-'Tariffs 2018'!M12)*'Tariffs 2018'!S12/100),(('Tariffs 2018'!N12-'Tariffs 2018'!M12)*'Tariffs 2018'!S12/100)))</f>
        <v>0</v>
      </c>
      <c r="J18" s="358">
        <f>IF(($C$5&lt;'Tariffs 2018'!N12),(0),($C$5-'Tariffs 2018'!N12)*'Tariffs 2018'!T12/100)</f>
        <v>0</v>
      </c>
      <c r="K18" s="358">
        <f t="shared" si="2"/>
        <v>155.57999999999998</v>
      </c>
      <c r="L18" s="358">
        <f t="shared" si="3"/>
        <v>724.31999999999994</v>
      </c>
      <c r="M18" s="359">
        <f t="shared" si="4"/>
        <v>933.4799999999999</v>
      </c>
      <c r="N18" s="360">
        <f t="shared" si="5"/>
        <v>1026.828</v>
      </c>
      <c r="O18" s="357">
        <f>'Tariffs 2018'!AL12</f>
        <v>0</v>
      </c>
      <c r="P18" s="357">
        <f>'Tariffs 2018'!AM12</f>
        <v>20</v>
      </c>
      <c r="Q18" s="357">
        <f>'Tariffs 2018'!AN12</f>
        <v>0</v>
      </c>
      <c r="R18" s="357">
        <f>'Tariffs 2018'!AO12</f>
        <v>0</v>
      </c>
      <c r="S18" s="359">
        <f>M18-(L18*P18/100)</f>
        <v>788.61599999999999</v>
      </c>
      <c r="T18" s="359">
        <f t="shared" si="13"/>
        <v>788.61599999999999</v>
      </c>
      <c r="U18" s="369">
        <f t="shared" si="14"/>
        <v>867.47760000000005</v>
      </c>
      <c r="V18" s="369">
        <f t="shared" si="15"/>
        <v>867.47760000000005</v>
      </c>
      <c r="W18" s="361">
        <f>'Tariffs 2018'!AX12</f>
        <v>0</v>
      </c>
      <c r="X18" s="361" t="str">
        <f>'Tariffs 2018'!AY12</f>
        <v>n</v>
      </c>
      <c r="Y18" s="362" t="s">
        <v>288</v>
      </c>
    </row>
    <row r="19" spans="1:25" ht="23" customHeight="1" thickTop="1" x14ac:dyDescent="0.15">
      <c r="A19" s="349" t="str">
        <f>'Tariffs 2018'!F13</f>
        <v>EnergyAustralia</v>
      </c>
      <c r="B19" s="350" t="str">
        <f>'Tariffs 2018'!D13</f>
        <v>Envestra Albury</v>
      </c>
      <c r="C19" s="350" t="str">
        <f>'Tariffs 2018'!G13</f>
        <v xml:space="preserve">Anytime Saver </v>
      </c>
      <c r="D19" s="351">
        <f>60*'Tariffs 2018'!H13/100</f>
        <v>45.3</v>
      </c>
      <c r="E19" s="351">
        <f>IF($C$5&gt;='Tariffs 2018'!J13,('Tariffs 2018'!J13*'Tariffs 2018'!O13/100),($C$5*'Tariffs 2018'!O13/100))</f>
        <v>94.8</v>
      </c>
      <c r="F19" s="351">
        <f>IF($C$5&lt;'Tariffs 2018'!J13,0,IF(($C$5-'Tariffs 2018'!J13)&lt;='Tariffs 2018'!K13,(($C$5-'Tariffs 2018'!J13)*'Tariffs 2018'!P13/100),(('Tariffs 2018'!K13-'Tariffs 2018'!J13)*'Tariffs 2018'!P13/100)))</f>
        <v>0</v>
      </c>
      <c r="G19" s="351">
        <f>IF($C$5&lt;'Tariffs 2018'!K13,0,IF(($C$5-'Tariffs 2018'!K13)&lt;='Tariffs 2018'!L13,(($C$5-'Tariffs 2018'!K13)*'Tariffs 2018'!Q13/100),(('Tariffs 2018'!L13-'Tariffs 2018'!K13)*'Tariffs 2018'!Q13/100)))</f>
        <v>0</v>
      </c>
      <c r="H19" s="351">
        <f>IF($C$5&lt;'Tariffs 2018'!L13,0,IF(($C$5-'Tariffs 2018'!L13)&lt;='Tariffs 2018'!M13,(($C$5-'Tariffs 2018'!L13)*'Tariffs 2018'!R13/100),(('Tariffs 2018'!M13-'Tariffs 2018'!L13)*'Tariffs 2018'!R13/100)))</f>
        <v>0</v>
      </c>
      <c r="I19" s="351">
        <f>IF($C$5&lt;'Tariffs 2018'!M13,0,IF(($C$5-'Tariffs 2018'!M13)&lt;='Tariffs 2018'!N13,(($C$5-'Tariffs 2018'!M13)*'Tariffs 2018'!S13/100),(('Tariffs 2018'!N13-'Tariffs 2018'!M13)*'Tariffs 2018'!S13/100)))</f>
        <v>0</v>
      </c>
      <c r="J19" s="351">
        <f>IF(($C$5&lt;'Tariffs 2018'!N13),(0),($C$5-'Tariffs 2018'!N13)*'Tariffs 2018'!T13/100)</f>
        <v>0</v>
      </c>
      <c r="K19" s="351">
        <f t="shared" si="2"/>
        <v>140.1</v>
      </c>
      <c r="L19" s="351">
        <f t="shared" si="3"/>
        <v>568.79999999999995</v>
      </c>
      <c r="M19" s="352">
        <f t="shared" si="4"/>
        <v>840.59999999999991</v>
      </c>
      <c r="N19" s="353">
        <f t="shared" si="5"/>
        <v>924.66</v>
      </c>
      <c r="O19" s="350">
        <f>'Tariffs 2018'!AL13</f>
        <v>0</v>
      </c>
      <c r="P19" s="350">
        <f>'Tariffs 2018'!AM13</f>
        <v>20</v>
      </c>
      <c r="Q19" s="350">
        <f>'Tariffs 2018'!AN13</f>
        <v>0</v>
      </c>
      <c r="R19" s="350">
        <f>'Tariffs 2018'!AO13</f>
        <v>0</v>
      </c>
      <c r="S19" s="352">
        <f>M19-(L19*P19/100)</f>
        <v>726.83999999999992</v>
      </c>
      <c r="T19" s="352">
        <f t="shared" si="13"/>
        <v>726.83999999999992</v>
      </c>
      <c r="U19" s="368">
        <f t="shared" si="14"/>
        <v>799.524</v>
      </c>
      <c r="V19" s="368">
        <f t="shared" ref="V19:V20" si="16">T19*1.1</f>
        <v>799.524</v>
      </c>
      <c r="W19" s="354">
        <f>'Tariffs 2018'!AX13</f>
        <v>0</v>
      </c>
      <c r="X19" s="354" t="str">
        <f>'Tariffs 2018'!AY13</f>
        <v>n</v>
      </c>
      <c r="Y19" s="355" t="s">
        <v>288</v>
      </c>
    </row>
    <row r="20" spans="1:25" ht="23" customHeight="1" x14ac:dyDescent="0.15">
      <c r="A20" s="163" t="str">
        <f>'Tariffs 2018'!F14</f>
        <v>Origin Energy</v>
      </c>
      <c r="B20" s="26" t="str">
        <f>'Tariffs 2018'!D14</f>
        <v>Envestra Albury</v>
      </c>
      <c r="C20" s="26" t="str">
        <f>'Tariffs 2018'!G14</f>
        <v>Saver</v>
      </c>
      <c r="D20" s="44">
        <f>60*'Tariffs 2018'!H14/100</f>
        <v>32.412000000000006</v>
      </c>
      <c r="E20" s="44">
        <f>IF($C$5&gt;='Tariffs 2018'!J14,('Tariffs 2018'!J14*'Tariffs 2018'!O14/100),($C$5*'Tariffs 2018'!O14/100))</f>
        <v>34.154999999999994</v>
      </c>
      <c r="F20" s="44">
        <f>IF($C$5&lt;'Tariffs 2018'!J14,0,IF(($C$5-'Tariffs 2018'!J14)&lt;='Tariffs 2018'!K14,(($C$5-'Tariffs 2018'!J14)*'Tariffs 2018'!P14/100),(('Tariffs 2018'!K14-'Tariffs 2018'!J14)*'Tariffs 2018'!P14/100)))</f>
        <v>43.475000000000001</v>
      </c>
      <c r="G20" s="44">
        <f>IF($C$5&lt;'Tariffs 2018'!K14,0,IF(($C$5-'Tariffs 2018'!K14)&lt;='Tariffs 2018'!L14,(($C$5-'Tariffs 2018'!K14)*'Tariffs 2018'!Q14/100),(('Tariffs 2018'!L14-'Tariffs 2018'!K14)*'Tariffs 2018'!Q14/100)))</f>
        <v>17.992000000000001</v>
      </c>
      <c r="H20" s="44">
        <f>IF($C$5&lt;'Tariffs 2018'!L14,0,IF(($C$5-'Tariffs 2018'!L14)&lt;='Tariffs 2018'!M14,(($C$5-'Tariffs 2018'!L14)*'Tariffs 2018'!R14/100),(('Tariffs 2018'!M14-'Tariffs 2018'!L14)*'Tariffs 2018'!R14/100)))</f>
        <v>0</v>
      </c>
      <c r="I20" s="44">
        <f>IF($C$5&lt;'Tariffs 2018'!M14,0,IF(($C$5-'Tariffs 2018'!M14)&lt;='Tariffs 2018'!N14,(($C$5-'Tariffs 2018'!M14)*'Tariffs 2018'!S14/100),(('Tariffs 2018'!N14-'Tariffs 2018'!M14)*'Tariffs 2018'!S14/100)))</f>
        <v>0</v>
      </c>
      <c r="J20" s="44">
        <f>IF(($C$5&lt;'Tariffs 2018'!N14),(0),($C$5-'Tariffs 2018'!N14)*'Tariffs 2018'!T14/100)</f>
        <v>0</v>
      </c>
      <c r="K20" s="44">
        <f t="shared" si="2"/>
        <v>128.03399999999999</v>
      </c>
      <c r="L20" s="44">
        <f t="shared" si="3"/>
        <v>573.73199999999997</v>
      </c>
      <c r="M20" s="342">
        <f t="shared" si="4"/>
        <v>768.20399999999995</v>
      </c>
      <c r="N20" s="166">
        <f t="shared" si="5"/>
        <v>845.02440000000001</v>
      </c>
      <c r="O20" s="26">
        <f>'Tariffs 2018'!AL14</f>
        <v>0</v>
      </c>
      <c r="P20" s="26">
        <f>'Tariffs 2018'!AM14</f>
        <v>0</v>
      </c>
      <c r="Q20" s="26">
        <f>'Tariffs 2018'!AN14</f>
        <v>0</v>
      </c>
      <c r="R20" s="26">
        <f>'Tariffs 2018'!AO14</f>
        <v>8</v>
      </c>
      <c r="S20" s="342">
        <f>M20</f>
        <v>768.20399999999995</v>
      </c>
      <c r="T20" s="342">
        <f t="shared" si="13"/>
        <v>722.30543999999998</v>
      </c>
      <c r="U20" s="207">
        <f t="shared" si="14"/>
        <v>845.02440000000001</v>
      </c>
      <c r="V20" s="207">
        <f t="shared" si="16"/>
        <v>794.53598399999998</v>
      </c>
      <c r="W20" s="167">
        <f>'Tariffs 2018'!AX14</f>
        <v>0</v>
      </c>
      <c r="X20" s="167" t="str">
        <f>'Tariffs 2018'!AY14</f>
        <v>n</v>
      </c>
      <c r="Y20" s="168" t="s">
        <v>288</v>
      </c>
    </row>
    <row r="21" spans="1:25" ht="23" customHeight="1" thickBot="1" x14ac:dyDescent="0.2">
      <c r="A21" s="356" t="str">
        <f>'Tariffs 2018'!F15</f>
        <v>AGL</v>
      </c>
      <c r="B21" s="357" t="str">
        <f>'Tariffs 2018'!D15</f>
        <v>Envestra Albury</v>
      </c>
      <c r="C21" s="357" t="str">
        <f>'Tariffs 2018'!G15</f>
        <v>Savers</v>
      </c>
      <c r="D21" s="358">
        <f>60*'Tariffs 2018'!H15/100</f>
        <v>37.200000000000003</v>
      </c>
      <c r="E21" s="358">
        <f>IF($C$5&gt;='Tariffs 2018'!J15,('Tariffs 2018'!J15*'Tariffs 2018'!O15/100),($C$5*'Tariffs 2018'!O15/100))</f>
        <v>35.31</v>
      </c>
      <c r="F21" s="358">
        <f>IF($C$5&lt;'Tariffs 2018'!J15,0,IF(($C$5-'Tariffs 2018'!J15)&lt;='Tariffs 2018'!K15,(($C$5-'Tariffs 2018'!J15)*'Tariffs 2018'!P15/100),(('Tariffs 2018'!K15-'Tariffs 2018'!J15)*'Tariffs 2018'!P15/100)))</f>
        <v>45.354999999999997</v>
      </c>
      <c r="G21" s="358">
        <f>IF($C$5&lt;'Tariffs 2018'!K15,0,IF(($C$5-'Tariffs 2018'!K15)&lt;='Tariffs 2018'!L15,(($C$5-'Tariffs 2018'!K15)*'Tariffs 2018'!Q15/100),(('Tariffs 2018'!L15-'Tariffs 2018'!K15)*'Tariffs 2018'!Q15/100)))</f>
        <v>19.032</v>
      </c>
      <c r="H21" s="358">
        <f>IF($C$5&lt;'Tariffs 2018'!L15,0,IF(($C$5-'Tariffs 2018'!L15)&lt;='Tariffs 2018'!M15,(($C$5-'Tariffs 2018'!L15)*'Tariffs 2018'!R15/100),(('Tariffs 2018'!M15-'Tariffs 2018'!L15)*'Tariffs 2018'!R15/100)))</f>
        <v>0</v>
      </c>
      <c r="I21" s="358">
        <f>IF($C$5&lt;'Tariffs 2018'!M15,0,IF(($C$5-'Tariffs 2018'!M15)&lt;='Tariffs 2018'!N15,(($C$5-'Tariffs 2018'!M15)*'Tariffs 2018'!S15/100),(('Tariffs 2018'!N15-'Tariffs 2018'!M15)*'Tariffs 2018'!S15/100)))</f>
        <v>0</v>
      </c>
      <c r="J21" s="358">
        <f>IF(($C$5&lt;'Tariffs 2018'!N15),(0),($C$5-'Tariffs 2018'!N15)*'Tariffs 2018'!T15/100)</f>
        <v>0</v>
      </c>
      <c r="K21" s="358">
        <f t="shared" ref="K21" si="17">SUM(D21:J21)</f>
        <v>136.89700000000002</v>
      </c>
      <c r="L21" s="358">
        <f t="shared" ref="L21" si="18">(K21*6)-(D21*6)</f>
        <v>598.18200000000002</v>
      </c>
      <c r="M21" s="359">
        <f t="shared" ref="M21" si="19">K21*6</f>
        <v>821.38200000000006</v>
      </c>
      <c r="N21" s="360">
        <f t="shared" ref="N21" si="20">M21*1.1</f>
        <v>903.52020000000016</v>
      </c>
      <c r="O21" s="357">
        <f>'Tariffs 2018'!AL15</f>
        <v>0</v>
      </c>
      <c r="P21" s="357">
        <f>'Tariffs 2018'!AM15</f>
        <v>0</v>
      </c>
      <c r="Q21" s="357">
        <f>'Tariffs 2018'!AN15</f>
        <v>0</v>
      </c>
      <c r="R21" s="357">
        <f>'Tariffs 2018'!AO15</f>
        <v>13</v>
      </c>
      <c r="S21" s="359">
        <f>M21</f>
        <v>821.38200000000006</v>
      </c>
      <c r="T21" s="359">
        <f t="shared" si="13"/>
        <v>743.6183400000001</v>
      </c>
      <c r="U21" s="369">
        <f t="shared" si="14"/>
        <v>903.52020000000016</v>
      </c>
      <c r="V21" s="369">
        <f t="shared" ref="V21" si="21">T21*1.1</f>
        <v>817.98017400000015</v>
      </c>
      <c r="W21" s="361">
        <f>'Tariffs 2018'!AX15</f>
        <v>0</v>
      </c>
      <c r="X21" s="361" t="str">
        <f>'Tariffs 2018'!AY15</f>
        <v>n</v>
      </c>
      <c r="Y21" s="362" t="s">
        <v>288</v>
      </c>
    </row>
    <row r="22" spans="1:25" ht="23" customHeight="1" thickTop="1" x14ac:dyDescent="0.15">
      <c r="A22" s="349" t="str">
        <f>'Tariffs 2018'!F16</f>
        <v>EnergyAustralia</v>
      </c>
      <c r="B22" s="350" t="str">
        <f>'Tariffs 2018'!D16</f>
        <v>Envestra Murray Valley</v>
      </c>
      <c r="C22" s="350" t="str">
        <f>'Tariffs 2018'!G16</f>
        <v xml:space="preserve">Anytime Saver </v>
      </c>
      <c r="D22" s="351">
        <f>60*'Tariffs 2018'!H16/100</f>
        <v>43.5</v>
      </c>
      <c r="E22" s="351">
        <f>IF($C$5&gt;='Tariffs 2018'!J16,('Tariffs 2018'!J16*'Tariffs 2018'!O16/100),($C$5*'Tariffs 2018'!O16/100))</f>
        <v>138</v>
      </c>
      <c r="F22" s="351">
        <f>IF($C$5&lt;'Tariffs 2018'!J16,0,IF(($C$5-'Tariffs 2018'!J16)&lt;='Tariffs 2018'!K16,(($C$5-'Tariffs 2018'!J16)*'Tariffs 2018'!P16/100),(('Tariffs 2018'!K16-'Tariffs 2018'!J16)*'Tariffs 2018'!P16/100)))</f>
        <v>0</v>
      </c>
      <c r="G22" s="351">
        <f>IF($C$5&lt;'Tariffs 2018'!K16,0,IF(($C$5-'Tariffs 2018'!K16)&lt;='Tariffs 2018'!L16,(($C$5-'Tariffs 2018'!K16)*'Tariffs 2018'!Q16/100),(('Tariffs 2018'!L16-'Tariffs 2018'!K16)*'Tariffs 2018'!Q16/100)))</f>
        <v>0</v>
      </c>
      <c r="H22" s="351">
        <f>IF($C$5&lt;'Tariffs 2018'!L16,0,IF(($C$5-'Tariffs 2018'!L16)&lt;='Tariffs 2018'!M16,(($C$5-'Tariffs 2018'!L16)*'Tariffs 2018'!R16/100),(('Tariffs 2018'!M16-'Tariffs 2018'!L16)*'Tariffs 2018'!R16/100)))</f>
        <v>0</v>
      </c>
      <c r="I22" s="351">
        <f>IF($C$5&lt;'Tariffs 2018'!M16,0,IF(($C$5-'Tariffs 2018'!M16)&lt;='Tariffs 2018'!N16,(($C$5-'Tariffs 2018'!M16)*'Tariffs 2018'!S16/100),(('Tariffs 2018'!N16-'Tariffs 2018'!M16)*'Tariffs 2018'!S16/100)))</f>
        <v>0</v>
      </c>
      <c r="J22" s="351">
        <f>IF(($C$5&lt;'Tariffs 2018'!N16),(0),($C$5-'Tariffs 2018'!N16)*'Tariffs 2018'!T16/100)</f>
        <v>0</v>
      </c>
      <c r="K22" s="351">
        <f t="shared" si="2"/>
        <v>181.5</v>
      </c>
      <c r="L22" s="351">
        <f t="shared" si="3"/>
        <v>828</v>
      </c>
      <c r="M22" s="352">
        <f t="shared" si="4"/>
        <v>1089</v>
      </c>
      <c r="N22" s="353">
        <f t="shared" si="5"/>
        <v>1197.9000000000001</v>
      </c>
      <c r="O22" s="350">
        <f>'Tariffs 2018'!AL16</f>
        <v>0</v>
      </c>
      <c r="P22" s="350">
        <f>'Tariffs 2018'!AM16</f>
        <v>20</v>
      </c>
      <c r="Q22" s="350">
        <f>'Tariffs 2018'!AN16</f>
        <v>0</v>
      </c>
      <c r="R22" s="350">
        <f>'Tariffs 2018'!AO16</f>
        <v>0</v>
      </c>
      <c r="S22" s="352">
        <f>M22-(L22*P22/100)</f>
        <v>923.4</v>
      </c>
      <c r="T22" s="352">
        <f t="shared" si="13"/>
        <v>923.4</v>
      </c>
      <c r="U22" s="368">
        <f t="shared" si="14"/>
        <v>1015.74</v>
      </c>
      <c r="V22" s="368">
        <f t="shared" ref="V22:V23" si="22">T22*1.1</f>
        <v>1015.74</v>
      </c>
      <c r="W22" s="354">
        <f>'Tariffs 2018'!AX16</f>
        <v>0</v>
      </c>
      <c r="X22" s="354" t="str">
        <f>'Tariffs 2018'!AY16</f>
        <v>n</v>
      </c>
      <c r="Y22" s="355" t="s">
        <v>288</v>
      </c>
    </row>
    <row r="23" spans="1:25" ht="23" customHeight="1" x14ac:dyDescent="0.15">
      <c r="A23" s="163" t="str">
        <f>'Tariffs 2018'!F17</f>
        <v>Origin Energy</v>
      </c>
      <c r="B23" s="26" t="str">
        <f>'Tariffs 2018'!D17</f>
        <v>Envestra Murray Valley</v>
      </c>
      <c r="C23" s="26" t="str">
        <f>'Tariffs 2018'!G17</f>
        <v>Saver</v>
      </c>
      <c r="D23" s="44">
        <f>60*'Tariffs 2018'!H17/100</f>
        <v>37.073999999999998</v>
      </c>
      <c r="E23" s="44">
        <f>IF($C$5&gt;='Tariffs 2018'!J17,('Tariffs 2018'!J17*'Tariffs 2018'!O17/100),($C$5*'Tariffs 2018'!O17/100))</f>
        <v>51.314999999999998</v>
      </c>
      <c r="F23" s="44">
        <f>IF($C$5&lt;'Tariffs 2018'!J17,0,IF(($C$5-'Tariffs 2018'!J17)&lt;='Tariffs 2018'!K17,(($C$5-'Tariffs 2018'!J17)*'Tariffs 2018'!P17/100),(('Tariffs 2018'!K17-'Tariffs 2018'!J17)*'Tariffs 2018'!P17/100)))</f>
        <v>67.444999999999993</v>
      </c>
      <c r="G23" s="44">
        <f>IF($C$5&lt;'Tariffs 2018'!K17,0,IF(($C$5-'Tariffs 2018'!K17)&lt;='Tariffs 2018'!L17,(($C$5-'Tariffs 2018'!K17)*'Tariffs 2018'!Q17/100),(('Tariffs 2018'!L17-'Tariffs 2018'!K17)*'Tariffs 2018'!Q17/100)))</f>
        <v>23.712</v>
      </c>
      <c r="H23" s="44">
        <f>IF($C$5&lt;'Tariffs 2018'!L17,0,IF(($C$5-'Tariffs 2018'!L17)&lt;='Tariffs 2018'!M17,(($C$5-'Tariffs 2018'!L17)*'Tariffs 2018'!R17/100),(('Tariffs 2018'!M17-'Tariffs 2018'!L17)*'Tariffs 2018'!R17/100)))</f>
        <v>0</v>
      </c>
      <c r="I23" s="44">
        <f>IF($C$5&lt;'Tariffs 2018'!M17,0,IF(($C$5-'Tariffs 2018'!M17)&lt;='Tariffs 2018'!N17,(($C$5-'Tariffs 2018'!M17)*'Tariffs 2018'!S17/100),(('Tariffs 2018'!N17-'Tariffs 2018'!M17)*'Tariffs 2018'!S17/100)))</f>
        <v>0</v>
      </c>
      <c r="J23" s="44">
        <f>IF(($C$5&lt;'Tariffs 2018'!N17),(0),($C$5-'Tariffs 2018'!N17)*'Tariffs 2018'!T17/100)</f>
        <v>0</v>
      </c>
      <c r="K23" s="44">
        <f t="shared" si="2"/>
        <v>179.54599999999999</v>
      </c>
      <c r="L23" s="44">
        <f t="shared" si="3"/>
        <v>854.83199999999988</v>
      </c>
      <c r="M23" s="342">
        <f t="shared" si="4"/>
        <v>1077.2759999999998</v>
      </c>
      <c r="N23" s="166">
        <f t="shared" si="5"/>
        <v>1185.0036</v>
      </c>
      <c r="O23" s="26">
        <f>'Tariffs 2018'!AL17</f>
        <v>0</v>
      </c>
      <c r="P23" s="26">
        <f>'Tariffs 2018'!AM17</f>
        <v>0</v>
      </c>
      <c r="Q23" s="26">
        <f>'Tariffs 2018'!AN17</f>
        <v>0</v>
      </c>
      <c r="R23" s="26">
        <f>'Tariffs 2018'!AO17</f>
        <v>8</v>
      </c>
      <c r="S23" s="342">
        <f>M23</f>
        <v>1077.2759999999998</v>
      </c>
      <c r="T23" s="342">
        <f t="shared" si="13"/>
        <v>1008.8894399999998</v>
      </c>
      <c r="U23" s="207">
        <f t="shared" si="14"/>
        <v>1185.0036</v>
      </c>
      <c r="V23" s="207">
        <f t="shared" si="22"/>
        <v>1109.778384</v>
      </c>
      <c r="W23" s="167">
        <f>'Tariffs 2018'!AX17</f>
        <v>0</v>
      </c>
      <c r="X23" s="167" t="str">
        <f>'Tariffs 2018'!AY17</f>
        <v>n</v>
      </c>
      <c r="Y23" s="168" t="s">
        <v>288</v>
      </c>
    </row>
    <row r="24" spans="1:25" ht="23" customHeight="1" thickBot="1" x14ac:dyDescent="0.2">
      <c r="A24" s="356" t="str">
        <f>'Tariffs 2018'!F18</f>
        <v>AGL</v>
      </c>
      <c r="B24" s="357" t="str">
        <f>'Tariffs 2018'!D18</f>
        <v>Envestra Murray Valley</v>
      </c>
      <c r="C24" s="357" t="str">
        <f>'Tariffs 2018'!G18</f>
        <v>Savers</v>
      </c>
      <c r="D24" s="358">
        <f>60*'Tariffs 2018'!H18/100</f>
        <v>42.6</v>
      </c>
      <c r="E24" s="358">
        <f>IF($C$5&gt;='Tariffs 2018'!J18,('Tariffs 2018'!J18*'Tariffs 2018'!O18/100),($C$5*'Tariffs 2018'!O18/100))</f>
        <v>55.44</v>
      </c>
      <c r="F24" s="358">
        <f>IF($C$5&lt;'Tariffs 2018'!J18,0,IF(($C$5-'Tariffs 2018'!J18)&lt;='Tariffs 2018'!K18,(($C$5-'Tariffs 2018'!J18)*'Tariffs 2018'!P18/100),(('Tariffs 2018'!K18-'Tariffs 2018'!J18)*'Tariffs 2018'!P18/100)))</f>
        <v>71.91</v>
      </c>
      <c r="G24" s="358">
        <f>IF($C$5&lt;'Tariffs 2018'!K18,0,IF(($C$5-'Tariffs 2018'!K18)&lt;='Tariffs 2018'!L18,(($C$5-'Tariffs 2018'!K18)*'Tariffs 2018'!Q18/100),(('Tariffs 2018'!L18-'Tariffs 2018'!K18)*'Tariffs 2018'!Q18/100)))</f>
        <v>25.375999999999998</v>
      </c>
      <c r="H24" s="358">
        <f>IF($C$5&lt;'Tariffs 2018'!L18,0,IF(($C$5-'Tariffs 2018'!L18)&lt;='Tariffs 2018'!M18,(($C$5-'Tariffs 2018'!L18)*'Tariffs 2018'!R18/100),(('Tariffs 2018'!M18-'Tariffs 2018'!L18)*'Tariffs 2018'!R18/100)))</f>
        <v>0</v>
      </c>
      <c r="I24" s="358">
        <f>IF($C$5&lt;'Tariffs 2018'!M18,0,IF(($C$5-'Tariffs 2018'!M18)&lt;='Tariffs 2018'!N18,(($C$5-'Tariffs 2018'!M18)*'Tariffs 2018'!S18/100),(('Tariffs 2018'!N18-'Tariffs 2018'!M18)*'Tariffs 2018'!S18/100)))</f>
        <v>0</v>
      </c>
      <c r="J24" s="358">
        <f>IF(($C$5&lt;'Tariffs 2018'!N18),(0),($C$5-'Tariffs 2018'!N18)*'Tariffs 2018'!T18/100)</f>
        <v>0</v>
      </c>
      <c r="K24" s="358">
        <f t="shared" ref="K24" si="23">SUM(D24:J24)</f>
        <v>195.32599999999999</v>
      </c>
      <c r="L24" s="358">
        <f t="shared" ref="L24" si="24">(K24*6)-(D24*6)</f>
        <v>916.35599999999988</v>
      </c>
      <c r="M24" s="359">
        <f t="shared" ref="M24" si="25">K24*6</f>
        <v>1171.9559999999999</v>
      </c>
      <c r="N24" s="360">
        <f t="shared" ref="N24" si="26">M24*1.1</f>
        <v>1289.1515999999999</v>
      </c>
      <c r="O24" s="357">
        <f>'Tariffs 2018'!AL18</f>
        <v>0</v>
      </c>
      <c r="P24" s="357">
        <f>'Tariffs 2018'!AM18</f>
        <v>0</v>
      </c>
      <c r="Q24" s="357">
        <f>'Tariffs 2018'!AN18</f>
        <v>0</v>
      </c>
      <c r="R24" s="357">
        <f>'Tariffs 2018'!AO18</f>
        <v>13</v>
      </c>
      <c r="S24" s="359">
        <f>M24</f>
        <v>1171.9559999999999</v>
      </c>
      <c r="T24" s="359">
        <f t="shared" si="13"/>
        <v>1052.82972</v>
      </c>
      <c r="U24" s="369">
        <f t="shared" si="14"/>
        <v>1289.1515999999999</v>
      </c>
      <c r="V24" s="369">
        <f t="shared" ref="V24" si="27">T24*1.1</f>
        <v>1158.1126920000002</v>
      </c>
      <c r="W24" s="361">
        <f>'Tariffs 2018'!AX18</f>
        <v>0</v>
      </c>
      <c r="X24" s="361" t="str">
        <f>'Tariffs 2018'!AY18</f>
        <v>n</v>
      </c>
      <c r="Y24" s="362" t="s">
        <v>288</v>
      </c>
    </row>
    <row r="25" spans="1:25" ht="23" customHeight="1" thickTop="1" x14ac:dyDescent="0.15">
      <c r="A25" s="349" t="str">
        <f>'Tariffs 2018'!F19</f>
        <v>Origin Energy</v>
      </c>
      <c r="B25" s="350" t="str">
        <f>'Tariffs 2018'!D19</f>
        <v>Envestra Cooma</v>
      </c>
      <c r="C25" s="350" t="str">
        <f>'Tariffs 2018'!G19</f>
        <v>Saver</v>
      </c>
      <c r="D25" s="351">
        <f>60*'Tariffs 2018'!H19/100</f>
        <v>42.251999999999995</v>
      </c>
      <c r="E25" s="351">
        <f>$C$5*'Tariffs 2018'!O19/100</f>
        <v>103.6</v>
      </c>
      <c r="F25" s="351">
        <v>0</v>
      </c>
      <c r="G25" s="351">
        <v>0</v>
      </c>
      <c r="H25" s="351">
        <v>0</v>
      </c>
      <c r="I25" s="351">
        <v>0</v>
      </c>
      <c r="J25" s="351">
        <v>0</v>
      </c>
      <c r="K25" s="351">
        <f t="shared" si="2"/>
        <v>145.85199999999998</v>
      </c>
      <c r="L25" s="351">
        <f t="shared" si="3"/>
        <v>621.59999999999991</v>
      </c>
      <c r="M25" s="352">
        <f t="shared" si="4"/>
        <v>875.11199999999985</v>
      </c>
      <c r="N25" s="353">
        <f t="shared" si="5"/>
        <v>962.62319999999988</v>
      </c>
      <c r="O25" s="350">
        <f>'Tariffs 2018'!AL19</f>
        <v>0</v>
      </c>
      <c r="P25" s="350">
        <f>'Tariffs 2018'!AM19</f>
        <v>0</v>
      </c>
      <c r="Q25" s="350">
        <f>'Tariffs 2018'!AN19</f>
        <v>0</v>
      </c>
      <c r="R25" s="350">
        <f>'Tariffs 2018'!AO19</f>
        <v>8</v>
      </c>
      <c r="S25" s="352">
        <f>M25</f>
        <v>875.11199999999985</v>
      </c>
      <c r="T25" s="352">
        <f t="shared" si="13"/>
        <v>825.3839999999999</v>
      </c>
      <c r="U25" s="368">
        <f t="shared" si="14"/>
        <v>962.62319999999988</v>
      </c>
      <c r="V25" s="368">
        <f t="shared" ref="V25:V26" si="28">T25*1.1</f>
        <v>907.92239999999993</v>
      </c>
      <c r="W25" s="354">
        <f>'Tariffs 2018'!AX19</f>
        <v>0</v>
      </c>
      <c r="X25" s="354" t="str">
        <f>'Tariffs 2018'!AY19</f>
        <v>n</v>
      </c>
      <c r="Y25" s="355" t="s">
        <v>288</v>
      </c>
    </row>
    <row r="26" spans="1:25" ht="23" customHeight="1" thickBot="1" x14ac:dyDescent="0.2">
      <c r="A26" s="356" t="str">
        <f>'Tariffs 2018'!F20</f>
        <v>Red Energy</v>
      </c>
      <c r="B26" s="357" t="str">
        <f>'Tariffs 2018'!D20</f>
        <v>Envestra Cooma</v>
      </c>
      <c r="C26" s="357" t="str">
        <f>'Tariffs 2018'!G20</f>
        <v>Easy Saver</v>
      </c>
      <c r="D26" s="358">
        <f>60*'Tariffs 2018'!H20/100</f>
        <v>43.566000000000003</v>
      </c>
      <c r="E26" s="358">
        <f>$C$5*'Tariffs 2018'!O20/100</f>
        <v>106.8</v>
      </c>
      <c r="F26" s="358">
        <v>0</v>
      </c>
      <c r="G26" s="358">
        <v>0</v>
      </c>
      <c r="H26" s="358">
        <v>0</v>
      </c>
      <c r="I26" s="358">
        <v>0</v>
      </c>
      <c r="J26" s="358">
        <v>0</v>
      </c>
      <c r="K26" s="358">
        <f t="shared" si="2"/>
        <v>150.36599999999999</v>
      </c>
      <c r="L26" s="358">
        <f t="shared" si="3"/>
        <v>640.79999999999995</v>
      </c>
      <c r="M26" s="359">
        <f t="shared" si="4"/>
        <v>902.19599999999991</v>
      </c>
      <c r="N26" s="360">
        <f t="shared" si="5"/>
        <v>992.41560000000004</v>
      </c>
      <c r="O26" s="357">
        <f>'Tariffs 2018'!AL20</f>
        <v>0</v>
      </c>
      <c r="P26" s="357">
        <f>'Tariffs 2018'!AM20</f>
        <v>0</v>
      </c>
      <c r="Q26" s="357">
        <f>'Tariffs 2018'!AN20</f>
        <v>10</v>
      </c>
      <c r="R26" s="357">
        <f>'Tariffs 2018'!AO20</f>
        <v>0</v>
      </c>
      <c r="S26" s="359">
        <f t="shared" ref="S26" si="29">M26</f>
        <v>902.19599999999991</v>
      </c>
      <c r="T26" s="359">
        <f>S26-(M26*Q26/100)</f>
        <v>811.9763999999999</v>
      </c>
      <c r="U26" s="369">
        <f t="shared" si="14"/>
        <v>992.41560000000004</v>
      </c>
      <c r="V26" s="369">
        <f t="shared" si="28"/>
        <v>893.17403999999999</v>
      </c>
      <c r="W26" s="361">
        <f>'Tariffs 2018'!AX20</f>
        <v>0</v>
      </c>
      <c r="X26" s="361" t="str">
        <f>'Tariffs 2018'!AY20</f>
        <v>n</v>
      </c>
      <c r="Y26" s="362" t="s">
        <v>400</v>
      </c>
    </row>
    <row r="27" spans="1:25" ht="23" customHeight="1" thickTop="1" x14ac:dyDescent="0.15">
      <c r="A27" s="349" t="str">
        <f>'Tariffs 2018'!F21</f>
        <v>Origin Energy</v>
      </c>
      <c r="B27" s="350" t="str">
        <f>'Tariffs 2018'!D21</f>
        <v>Envestra Temora</v>
      </c>
      <c r="C27" s="350" t="str">
        <f>'Tariffs 2018'!G21</f>
        <v>Saver</v>
      </c>
      <c r="D27" s="351">
        <f>60*'Tariffs 2018'!H21/100</f>
        <v>45.186000000000007</v>
      </c>
      <c r="E27" s="351">
        <f>$C$5*'Tariffs 2018'!O21/100</f>
        <v>105.2</v>
      </c>
      <c r="F27" s="351">
        <v>0</v>
      </c>
      <c r="G27" s="351">
        <v>0</v>
      </c>
      <c r="H27" s="351">
        <v>0</v>
      </c>
      <c r="I27" s="351">
        <v>0</v>
      </c>
      <c r="J27" s="351">
        <v>0</v>
      </c>
      <c r="K27" s="351">
        <f t="shared" si="2"/>
        <v>150.38600000000002</v>
      </c>
      <c r="L27" s="351">
        <f t="shared" si="3"/>
        <v>631.20000000000005</v>
      </c>
      <c r="M27" s="352">
        <f t="shared" si="4"/>
        <v>902.31600000000014</v>
      </c>
      <c r="N27" s="353">
        <f t="shared" si="5"/>
        <v>992.54760000000022</v>
      </c>
      <c r="O27" s="350">
        <f>'Tariffs 2018'!AL21</f>
        <v>0</v>
      </c>
      <c r="P27" s="350">
        <f>'Tariffs 2018'!AM21</f>
        <v>0</v>
      </c>
      <c r="Q27" s="350">
        <f>'Tariffs 2018'!AN21</f>
        <v>0</v>
      </c>
      <c r="R27" s="350">
        <f>'Tariffs 2018'!AO21</f>
        <v>8</v>
      </c>
      <c r="S27" s="352">
        <f t="shared" ref="S27:S33" si="30">M27</f>
        <v>902.31600000000014</v>
      </c>
      <c r="T27" s="352">
        <f>S27-(L27*R27/100)</f>
        <v>851.82000000000016</v>
      </c>
      <c r="U27" s="368">
        <f t="shared" si="14"/>
        <v>992.54760000000022</v>
      </c>
      <c r="V27" s="368">
        <f t="shared" ref="V27" si="31">T27*1.1</f>
        <v>937.00200000000029</v>
      </c>
      <c r="W27" s="354">
        <f>'Tariffs 2018'!AX21</f>
        <v>0</v>
      </c>
      <c r="X27" s="354" t="str">
        <f>'Tariffs 2018'!AY21</f>
        <v>n</v>
      </c>
      <c r="Y27" s="355" t="s">
        <v>288</v>
      </c>
    </row>
    <row r="28" spans="1:25" ht="23" customHeight="1" thickBot="1" x14ac:dyDescent="0.2">
      <c r="A28" s="356" t="str">
        <f>'Tariffs 2018'!F22</f>
        <v>AGL</v>
      </c>
      <c r="B28" s="357" t="str">
        <f>'Tariffs 2018'!D22</f>
        <v>Envestra Temora</v>
      </c>
      <c r="C28" s="357" t="str">
        <f>'Tariffs 2018'!G22</f>
        <v>Savers</v>
      </c>
      <c r="D28" s="358">
        <f>60*'Tariffs 2018'!H22/100</f>
        <v>51</v>
      </c>
      <c r="E28" s="358">
        <f>$C$5*'Tariffs 2018'!O22/100</f>
        <v>114</v>
      </c>
      <c r="F28" s="358">
        <v>0</v>
      </c>
      <c r="G28" s="358">
        <v>0</v>
      </c>
      <c r="H28" s="358">
        <v>0</v>
      </c>
      <c r="I28" s="358">
        <v>0</v>
      </c>
      <c r="J28" s="358">
        <v>0</v>
      </c>
      <c r="K28" s="358">
        <f t="shared" ref="K28" si="32">SUM(D28:J28)</f>
        <v>165</v>
      </c>
      <c r="L28" s="358">
        <f t="shared" ref="L28" si="33">(K28*6)-(D28*6)</f>
        <v>684</v>
      </c>
      <c r="M28" s="359">
        <f t="shared" ref="M28" si="34">K28*6</f>
        <v>990</v>
      </c>
      <c r="N28" s="360">
        <f t="shared" ref="N28" si="35">M28*1.1</f>
        <v>1089</v>
      </c>
      <c r="O28" s="357">
        <f>'Tariffs 2018'!AL22</f>
        <v>0</v>
      </c>
      <c r="P28" s="357">
        <f>'Tariffs 2018'!AM22</f>
        <v>0</v>
      </c>
      <c r="Q28" s="357">
        <f>'Tariffs 2018'!AN22</f>
        <v>0</v>
      </c>
      <c r="R28" s="357">
        <f>'Tariffs 2018'!AO22</f>
        <v>13</v>
      </c>
      <c r="S28" s="359">
        <f t="shared" si="30"/>
        <v>990</v>
      </c>
      <c r="T28" s="359">
        <f>S28-(L28*R28/100)</f>
        <v>901.08</v>
      </c>
      <c r="U28" s="369">
        <f t="shared" si="14"/>
        <v>1089</v>
      </c>
      <c r="V28" s="369">
        <f t="shared" ref="V28" si="36">T28*1.1</f>
        <v>991.1880000000001</v>
      </c>
      <c r="W28" s="361">
        <f>'Tariffs 2018'!AX22</f>
        <v>0</v>
      </c>
      <c r="X28" s="361" t="str">
        <f>'Tariffs 2018'!AY22</f>
        <v>n</v>
      </c>
      <c r="Y28" s="362" t="s">
        <v>288</v>
      </c>
    </row>
    <row r="29" spans="1:25" ht="23" customHeight="1" thickTop="1" x14ac:dyDescent="0.15">
      <c r="A29" s="349" t="str">
        <f>'Tariffs 2018'!F23</f>
        <v>Origin Energy</v>
      </c>
      <c r="B29" s="350" t="str">
        <f>'Tariffs 2018'!D23</f>
        <v>Envestra Tumut</v>
      </c>
      <c r="C29" s="350" t="str">
        <f>'Tariffs 2018'!G23</f>
        <v>Saver</v>
      </c>
      <c r="D29" s="351">
        <f>60*'Tariffs 2018'!H23/100</f>
        <v>48.311999999999998</v>
      </c>
      <c r="E29" s="351">
        <f>$C$5*'Tariffs 2018'!O23/100</f>
        <v>108</v>
      </c>
      <c r="F29" s="351">
        <v>0</v>
      </c>
      <c r="G29" s="351">
        <v>0</v>
      </c>
      <c r="H29" s="351">
        <v>0</v>
      </c>
      <c r="I29" s="351">
        <v>0</v>
      </c>
      <c r="J29" s="351">
        <v>0</v>
      </c>
      <c r="K29" s="351">
        <f t="shared" si="2"/>
        <v>156.31200000000001</v>
      </c>
      <c r="L29" s="351">
        <f t="shared" si="3"/>
        <v>648.00000000000011</v>
      </c>
      <c r="M29" s="352">
        <f t="shared" si="4"/>
        <v>937.87200000000007</v>
      </c>
      <c r="N29" s="353">
        <f t="shared" si="5"/>
        <v>1031.6592000000001</v>
      </c>
      <c r="O29" s="350">
        <f>'Tariffs 2018'!AL23</f>
        <v>0</v>
      </c>
      <c r="P29" s="350">
        <f>'Tariffs 2018'!AM23</f>
        <v>0</v>
      </c>
      <c r="Q29" s="350">
        <f>'Tariffs 2018'!AN23</f>
        <v>0</v>
      </c>
      <c r="R29" s="350">
        <f>'Tariffs 2018'!AO23</f>
        <v>8</v>
      </c>
      <c r="S29" s="352">
        <f t="shared" si="30"/>
        <v>937.87200000000007</v>
      </c>
      <c r="T29" s="352">
        <f>S29-(L29*R29/100)</f>
        <v>886.03200000000004</v>
      </c>
      <c r="U29" s="368">
        <f t="shared" si="14"/>
        <v>1031.6592000000001</v>
      </c>
      <c r="V29" s="368">
        <f t="shared" ref="V29:V30" si="37">T29*1.1</f>
        <v>974.63520000000017</v>
      </c>
      <c r="W29" s="354">
        <f>'Tariffs 2018'!AX23</f>
        <v>0</v>
      </c>
      <c r="X29" s="354" t="str">
        <f>'Tariffs 2018'!AY23</f>
        <v>n</v>
      </c>
      <c r="Y29" s="355" t="s">
        <v>288</v>
      </c>
    </row>
    <row r="30" spans="1:25" ht="23" customHeight="1" thickBot="1" x14ac:dyDescent="0.2">
      <c r="A30" s="356" t="str">
        <f>'Tariffs 2018'!F24</f>
        <v>Red Energy</v>
      </c>
      <c r="B30" s="357" t="str">
        <f>'Tariffs 2018'!D24</f>
        <v>Envestra Tumut</v>
      </c>
      <c r="C30" s="357" t="str">
        <f>'Tariffs 2018'!G24</f>
        <v>Easy Saver</v>
      </c>
      <c r="D30" s="358">
        <f>60*'Tariffs 2018'!H24/100</f>
        <v>49.811999999999998</v>
      </c>
      <c r="E30" s="358">
        <f>$C$5*'Tariffs 2018'!O24/100</f>
        <v>111.2</v>
      </c>
      <c r="F30" s="358">
        <v>0</v>
      </c>
      <c r="G30" s="358">
        <v>0</v>
      </c>
      <c r="H30" s="358">
        <v>0</v>
      </c>
      <c r="I30" s="358">
        <v>0</v>
      </c>
      <c r="J30" s="358">
        <v>0</v>
      </c>
      <c r="K30" s="358">
        <f t="shared" si="2"/>
        <v>161.012</v>
      </c>
      <c r="L30" s="358">
        <f t="shared" si="3"/>
        <v>667.2</v>
      </c>
      <c r="M30" s="359">
        <f t="shared" si="4"/>
        <v>966.072</v>
      </c>
      <c r="N30" s="360">
        <f t="shared" si="5"/>
        <v>1062.6792</v>
      </c>
      <c r="O30" s="357">
        <f>'Tariffs 2018'!AL24</f>
        <v>0</v>
      </c>
      <c r="P30" s="357">
        <f>'Tariffs 2018'!AM24</f>
        <v>0</v>
      </c>
      <c r="Q30" s="357">
        <f>'Tariffs 2018'!AN24</f>
        <v>10</v>
      </c>
      <c r="R30" s="357">
        <f>'Tariffs 2018'!AO24</f>
        <v>0</v>
      </c>
      <c r="S30" s="359">
        <f t="shared" si="30"/>
        <v>966.072</v>
      </c>
      <c r="T30" s="359">
        <f>S30-(M30*Q30/100)</f>
        <v>869.46479999999997</v>
      </c>
      <c r="U30" s="369">
        <f t="shared" si="14"/>
        <v>1062.6792</v>
      </c>
      <c r="V30" s="369">
        <f t="shared" si="37"/>
        <v>956.41128000000003</v>
      </c>
      <c r="W30" s="361">
        <f>'Tariffs 2018'!AX24</f>
        <v>0</v>
      </c>
      <c r="X30" s="361" t="str">
        <f>'Tariffs 2018'!AY24</f>
        <v>n</v>
      </c>
      <c r="Y30" s="362" t="s">
        <v>400</v>
      </c>
    </row>
    <row r="31" spans="1:25" ht="23" customHeight="1" thickTop="1" x14ac:dyDescent="0.15">
      <c r="A31" s="349" t="str">
        <f>'Tariffs 2018'!F25</f>
        <v>Origin Energy</v>
      </c>
      <c r="B31" s="350" t="str">
        <f>'Tariffs 2018'!D25</f>
        <v>Envestra Wagga Wagga</v>
      </c>
      <c r="C31" s="350" t="str">
        <f>'Tariffs 2018'!G25</f>
        <v>Saver</v>
      </c>
      <c r="D31" s="351">
        <f>60*'Tariffs 2018'!H25/100</f>
        <v>51.281999999999996</v>
      </c>
      <c r="E31" s="351">
        <f>$C$5*'Tariffs 2018'!O25/100</f>
        <v>87.2</v>
      </c>
      <c r="F31" s="351">
        <v>0</v>
      </c>
      <c r="G31" s="351">
        <v>0</v>
      </c>
      <c r="H31" s="351">
        <v>0</v>
      </c>
      <c r="I31" s="351">
        <v>0</v>
      </c>
      <c r="J31" s="351">
        <v>0</v>
      </c>
      <c r="K31" s="351">
        <f t="shared" si="2"/>
        <v>138.482</v>
      </c>
      <c r="L31" s="351">
        <f t="shared" si="3"/>
        <v>523.20000000000005</v>
      </c>
      <c r="M31" s="352">
        <f t="shared" si="4"/>
        <v>830.89200000000005</v>
      </c>
      <c r="N31" s="353">
        <f t="shared" si="5"/>
        <v>913.98120000000017</v>
      </c>
      <c r="O31" s="350">
        <f>'Tariffs 2018'!AL25</f>
        <v>0</v>
      </c>
      <c r="P31" s="350">
        <f>'Tariffs 2018'!AM25</f>
        <v>0</v>
      </c>
      <c r="Q31" s="350">
        <f>'Tariffs 2018'!AN25</f>
        <v>0</v>
      </c>
      <c r="R31" s="350">
        <f>'Tariffs 2018'!AO25</f>
        <v>8</v>
      </c>
      <c r="S31" s="352">
        <f t="shared" si="30"/>
        <v>830.89200000000005</v>
      </c>
      <c r="T31" s="352">
        <f>S31-(L31*R31/100)</f>
        <v>789.03600000000006</v>
      </c>
      <c r="U31" s="368">
        <f t="shared" si="14"/>
        <v>913.98120000000017</v>
      </c>
      <c r="V31" s="368">
        <f t="shared" ref="V31" si="38">T31*1.1</f>
        <v>867.93960000000015</v>
      </c>
      <c r="W31" s="354">
        <f>'Tariffs 2018'!AX25</f>
        <v>0</v>
      </c>
      <c r="X31" s="354" t="str">
        <f>'Tariffs 2018'!AY25</f>
        <v>n</v>
      </c>
      <c r="Y31" s="355" t="s">
        <v>288</v>
      </c>
    </row>
    <row r="32" spans="1:25" ht="23" customHeight="1" thickBot="1" x14ac:dyDescent="0.2">
      <c r="A32" s="356" t="str">
        <f>'Tariffs 2018'!F26</f>
        <v>AGL</v>
      </c>
      <c r="B32" s="357" t="str">
        <f>'Tariffs 2018'!D26</f>
        <v>Envestra Wagga Wagga</v>
      </c>
      <c r="C32" s="357" t="str">
        <f>'Tariffs 2018'!G26</f>
        <v>Savers</v>
      </c>
      <c r="D32" s="358">
        <f>60*'Tariffs 2018'!H26/100</f>
        <v>57.6</v>
      </c>
      <c r="E32" s="358">
        <f>$C$5*'Tariffs 2018'!O26/100</f>
        <v>93.6</v>
      </c>
      <c r="F32" s="358">
        <v>0</v>
      </c>
      <c r="G32" s="358">
        <v>0</v>
      </c>
      <c r="H32" s="358">
        <v>0</v>
      </c>
      <c r="I32" s="358">
        <v>0</v>
      </c>
      <c r="J32" s="358">
        <v>0</v>
      </c>
      <c r="K32" s="358">
        <f t="shared" ref="K32" si="39">SUM(D32:J32)</f>
        <v>151.19999999999999</v>
      </c>
      <c r="L32" s="358">
        <f t="shared" ref="L32" si="40">(K32*6)-(D32*6)</f>
        <v>561.59999999999991</v>
      </c>
      <c r="M32" s="359">
        <f t="shared" ref="M32" si="41">K32*6</f>
        <v>907.19999999999993</v>
      </c>
      <c r="N32" s="360">
        <f t="shared" ref="N32" si="42">M32*1.1</f>
        <v>997.92</v>
      </c>
      <c r="O32" s="357">
        <f>'Tariffs 2018'!AL26</f>
        <v>0</v>
      </c>
      <c r="P32" s="357">
        <f>'Tariffs 2018'!AM26</f>
        <v>0</v>
      </c>
      <c r="Q32" s="357">
        <f>'Tariffs 2018'!AN26</f>
        <v>0</v>
      </c>
      <c r="R32" s="357">
        <f>'Tariffs 2018'!AO26</f>
        <v>13</v>
      </c>
      <c r="S32" s="359">
        <f t="shared" si="30"/>
        <v>907.19999999999993</v>
      </c>
      <c r="T32" s="359">
        <f>S32-(L32*R32/100)</f>
        <v>834.19199999999989</v>
      </c>
      <c r="U32" s="369">
        <f t="shared" si="14"/>
        <v>997.92</v>
      </c>
      <c r="V32" s="369">
        <f t="shared" ref="V32" si="43">T32*1.1</f>
        <v>917.61119999999994</v>
      </c>
      <c r="W32" s="361">
        <f>'Tariffs 2018'!AX26</f>
        <v>0</v>
      </c>
      <c r="X32" s="361" t="str">
        <f>'Tariffs 2018'!AY26</f>
        <v>n</v>
      </c>
      <c r="Y32" s="362" t="s">
        <v>288</v>
      </c>
    </row>
    <row r="33" spans="1:25" ht="23" customHeight="1" thickTop="1" thickBot="1" x14ac:dyDescent="0.2">
      <c r="A33" s="169" t="str">
        <f>'Tariffs 2018'!F27</f>
        <v>Origin Energy</v>
      </c>
      <c r="B33" s="34" t="str">
        <f>'Tariffs 2018'!D27</f>
        <v>Central Ranges Tamworth</v>
      </c>
      <c r="C33" s="34" t="str">
        <f>'Tariffs 2018'!G27</f>
        <v>Saver</v>
      </c>
      <c r="D33" s="170">
        <f>60*'Tariffs 2018'!H27/100</f>
        <v>38.406000000000006</v>
      </c>
      <c r="E33" s="170">
        <f>$C$5*'Tariffs 2018'!O27/100</f>
        <v>154</v>
      </c>
      <c r="F33" s="170">
        <v>0</v>
      </c>
      <c r="G33" s="170">
        <v>0</v>
      </c>
      <c r="H33" s="170">
        <v>0</v>
      </c>
      <c r="I33" s="170">
        <v>0</v>
      </c>
      <c r="J33" s="170">
        <v>0</v>
      </c>
      <c r="K33" s="170">
        <f t="shared" si="2"/>
        <v>192.40600000000001</v>
      </c>
      <c r="L33" s="170">
        <f t="shared" si="3"/>
        <v>924.00000000000011</v>
      </c>
      <c r="M33" s="171">
        <f t="shared" si="4"/>
        <v>1154.4360000000001</v>
      </c>
      <c r="N33" s="172">
        <f t="shared" si="5"/>
        <v>1269.8796000000002</v>
      </c>
      <c r="O33" s="34">
        <f>'Tariffs 2018'!AL27</f>
        <v>0</v>
      </c>
      <c r="P33" s="34">
        <f>'Tariffs 2018'!AM27</f>
        <v>0</v>
      </c>
      <c r="Q33" s="34">
        <f>'Tariffs 2018'!AN27</f>
        <v>0</v>
      </c>
      <c r="R33" s="34">
        <f>'Tariffs 2018'!AO27</f>
        <v>8</v>
      </c>
      <c r="S33" s="171">
        <f t="shared" si="30"/>
        <v>1154.4360000000001</v>
      </c>
      <c r="T33" s="171">
        <f>S33-(L33*R33/100)</f>
        <v>1080.5160000000001</v>
      </c>
      <c r="U33" s="370">
        <f t="shared" si="14"/>
        <v>1269.8796000000002</v>
      </c>
      <c r="V33" s="370">
        <f t="shared" ref="V33" si="44">T33*1.1</f>
        <v>1188.5676000000001</v>
      </c>
      <c r="W33" s="174">
        <f>'Tariffs 2018'!AX27</f>
        <v>0</v>
      </c>
      <c r="X33" s="174" t="str">
        <f>'Tariffs 2018'!AY27</f>
        <v>n</v>
      </c>
      <c r="Y33" s="175" t="s">
        <v>288</v>
      </c>
    </row>
  </sheetData>
  <sheetProtection algorithmName="SHA-512" hashValue="xMbQnLvHOQb1pLtheWkccC2R5NjoHg3mKXDpMhR9I7eg/DuDeqmC8DcKh0q+lTlCwHepY21KDWKzC/Zl5h8vDQ==" saltValue="QqYiqli0Glnd36BMv3nxdA==" spinCount="100000" sheet="1" objects="1" scenarios="1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EP249"/>
  <sheetViews>
    <sheetView workbookViewId="0">
      <selection activeCell="E18" sqref="E18"/>
    </sheetView>
  </sheetViews>
  <sheetFormatPr baseColWidth="10" defaultRowHeight="13" x14ac:dyDescent="0.15"/>
  <cols>
    <col min="1" max="1" width="17" style="26" customWidth="1"/>
    <col min="2" max="2" width="23.5" style="26" customWidth="1"/>
    <col min="3" max="3" width="12.5" style="26" customWidth="1"/>
    <col min="4" max="11" width="12.1640625" style="26" customWidth="1"/>
    <col min="12" max="12" width="10.6640625" style="26" hidden="1" customWidth="1"/>
    <col min="13" max="13" width="12.1640625" style="26" hidden="1" customWidth="1"/>
    <col min="14" max="18" width="12.1640625" style="26" customWidth="1"/>
    <col min="19" max="20" width="10.6640625" style="26" hidden="1" customWidth="1"/>
    <col min="21" max="24" width="12.1640625" style="26" customWidth="1"/>
    <col min="25" max="25" width="10.83203125" style="26"/>
    <col min="26" max="140" width="10.83203125" style="180"/>
    <col min="141" max="146" width="10.83203125" style="157"/>
    <col min="147" max="16384" width="10.83203125" style="26"/>
  </cols>
  <sheetData>
    <row r="1" spans="1:25" s="180" customFormat="1" ht="14" x14ac:dyDescent="0.15">
      <c r="A1" s="179" t="s">
        <v>483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</row>
    <row r="2" spans="1:25" s="180" customFormat="1" ht="14" x14ac:dyDescent="0.15">
      <c r="A2" s="181" t="s">
        <v>484</v>
      </c>
      <c r="B2" s="181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</row>
    <row r="3" spans="1:25" s="180" customFormat="1" ht="15" thickBot="1" x14ac:dyDescent="0.2">
      <c r="A3" s="179"/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82"/>
    </row>
    <row r="4" spans="1:25" ht="14" x14ac:dyDescent="0.15">
      <c r="A4" s="160" t="s">
        <v>423</v>
      </c>
      <c r="B4" s="161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90"/>
    </row>
    <row r="5" spans="1:25" ht="14" x14ac:dyDescent="0.15">
      <c r="A5" s="91" t="s">
        <v>662</v>
      </c>
      <c r="B5" s="74"/>
      <c r="C5" s="176">
        <v>5000</v>
      </c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92"/>
    </row>
    <row r="6" spans="1:25" ht="14" x14ac:dyDescent="0.15">
      <c r="A6" s="91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92"/>
    </row>
    <row r="7" spans="1:25" ht="90" x14ac:dyDescent="0.15">
      <c r="A7" s="327" t="s">
        <v>267</v>
      </c>
      <c r="B7" s="328" t="s">
        <v>424</v>
      </c>
      <c r="C7" s="328" t="s">
        <v>351</v>
      </c>
      <c r="D7" s="329" t="s">
        <v>352</v>
      </c>
      <c r="E7" s="329" t="s">
        <v>425</v>
      </c>
      <c r="F7" s="330" t="s">
        <v>426</v>
      </c>
      <c r="G7" s="330" t="s">
        <v>471</v>
      </c>
      <c r="H7" s="330" t="s">
        <v>398</v>
      </c>
      <c r="I7" s="330" t="s">
        <v>399</v>
      </c>
      <c r="J7" s="330" t="s">
        <v>427</v>
      </c>
      <c r="K7" s="330" t="s">
        <v>120</v>
      </c>
      <c r="L7" s="331" t="s">
        <v>401</v>
      </c>
      <c r="M7" s="332" t="s">
        <v>402</v>
      </c>
      <c r="N7" s="331" t="s">
        <v>437</v>
      </c>
      <c r="O7" s="333" t="s">
        <v>403</v>
      </c>
      <c r="P7" s="334" t="s">
        <v>404</v>
      </c>
      <c r="Q7" s="334" t="s">
        <v>405</v>
      </c>
      <c r="R7" s="334" t="s">
        <v>406</v>
      </c>
      <c r="S7" s="335" t="s">
        <v>53</v>
      </c>
      <c r="T7" s="335" t="s">
        <v>0</v>
      </c>
      <c r="U7" s="335" t="s">
        <v>419</v>
      </c>
      <c r="V7" s="335" t="s">
        <v>420</v>
      </c>
      <c r="W7" s="336" t="s">
        <v>421</v>
      </c>
      <c r="X7" s="334" t="s">
        <v>422</v>
      </c>
      <c r="Y7" s="337" t="s">
        <v>438</v>
      </c>
    </row>
    <row r="8" spans="1:25" ht="25" customHeight="1" x14ac:dyDescent="0.15">
      <c r="A8" s="163" t="str">
        <f>'Tariffs 2017'!F2</f>
        <v>AGL</v>
      </c>
      <c r="B8" s="26" t="str">
        <f>'Tariffs 2017'!D2</f>
        <v>Jemena</v>
      </c>
      <c r="C8" s="26" t="str">
        <f>'Tariffs 2017'!G2</f>
        <v>Savers</v>
      </c>
      <c r="D8" s="44">
        <f>60*'Tariffs 2017'!H2/100</f>
        <v>38.4</v>
      </c>
      <c r="E8" s="44">
        <f>C5*'Tariffs 2017'!O2/100</f>
        <v>140</v>
      </c>
      <c r="F8" s="44">
        <v>0</v>
      </c>
      <c r="G8" s="44">
        <v>0</v>
      </c>
      <c r="H8" s="44">
        <v>0</v>
      </c>
      <c r="I8" s="44">
        <v>0</v>
      </c>
      <c r="J8" s="44">
        <v>0</v>
      </c>
      <c r="K8" s="44">
        <f>SUM(D8:J8)</f>
        <v>178.4</v>
      </c>
      <c r="L8" s="164">
        <f>(K8*6)-(D8*6)</f>
        <v>840.00000000000011</v>
      </c>
      <c r="M8" s="165">
        <f>K8*6</f>
        <v>1070.4000000000001</v>
      </c>
      <c r="N8" s="166">
        <f>M8*1.1</f>
        <v>1177.4400000000003</v>
      </c>
      <c r="O8" s="26">
        <f>'Tariffs 2017'!AK2</f>
        <v>0</v>
      </c>
      <c r="P8" s="26">
        <f>'Tariffs 2017'!AL2</f>
        <v>0</v>
      </c>
      <c r="Q8" s="26">
        <f>'Tariffs 2017'!AM2</f>
        <v>0</v>
      </c>
      <c r="R8" s="26">
        <f>'Tariffs 2017'!AN2</f>
        <v>12</v>
      </c>
      <c r="S8" s="165">
        <f t="shared" ref="S8:S13" si="0">M8</f>
        <v>1070.4000000000001</v>
      </c>
      <c r="T8" s="165">
        <f>S8-(L8*R8/100)</f>
        <v>969.60000000000014</v>
      </c>
      <c r="U8" s="207">
        <f>S8*1.1</f>
        <v>1177.4400000000003</v>
      </c>
      <c r="V8" s="207">
        <f>T8*1.1</f>
        <v>1066.5600000000002</v>
      </c>
      <c r="W8" s="167">
        <f>'Tariffs 2017'!AU2</f>
        <v>0</v>
      </c>
      <c r="X8" s="167" t="str">
        <f>'Tariffs 2017'!AV2</f>
        <v>n</v>
      </c>
      <c r="Y8" s="168" t="s">
        <v>288</v>
      </c>
    </row>
    <row r="9" spans="1:25" ht="25" customHeight="1" x14ac:dyDescent="0.15">
      <c r="A9" s="163" t="str">
        <f>'Tariffs 2017'!F3</f>
        <v>Covau</v>
      </c>
      <c r="B9" s="26" t="str">
        <f>'Tariffs 2017'!D3</f>
        <v>Jemena</v>
      </c>
      <c r="C9" s="26" t="str">
        <f>'Tariffs 2017'!G3</f>
        <v>Freedom</v>
      </c>
      <c r="D9" s="44">
        <f>60*'Tariffs 2017'!H3/100</f>
        <v>45</v>
      </c>
      <c r="E9" s="44">
        <f>IF($C$5&gt;='Tariffs 2017'!J3,('Tariffs 2017'!J3*'Tariffs 2017'!O3/100),($C$5*'Tariffs 2017'!O3/100))</f>
        <v>46.2</v>
      </c>
      <c r="F9" s="44">
        <f>IF($C$5&lt;'Tariffs 2017'!J3,0,IF(($C$5-'Tariffs 2017'!J3)&lt;='Tariffs 2017'!K3,(($C$5-'Tariffs 2017'!J3)*'Tariffs 2017'!P3/100),(('Tariffs 2017'!K3-'Tariffs 2017'!J3)*'Tariffs 2017'!P3/100)))</f>
        <v>29.4</v>
      </c>
      <c r="G9" s="44">
        <f>IF($C$5&lt;'Tariffs 2017'!K3,0,IF(($C$5-'Tariffs 2017'!K3)&lt;='Tariffs 2017'!L3,(($C$5-'Tariffs 2017'!K3)*'Tariffs 2017'!Q3/100),(('Tariffs 2017'!L3-'Tariffs 2017'!K3)*'Tariffs 2017'!Q3/100)))</f>
        <v>60.06</v>
      </c>
      <c r="H9" s="44">
        <f>IF($C$5&lt;'Tariffs 2017'!L3,0,IF(($C$5-'Tariffs 2017'!L3)&lt;='Tariffs 2017'!M3,(($C$5-'Tariffs 2017'!L3)*'Tariffs 2017'!R3/100),(('Tariffs 2017'!M3-'Tariffs 2017'!L3)*'Tariffs 2017'!R3/100)))</f>
        <v>0</v>
      </c>
      <c r="I9" s="44">
        <f>IF($C$5&lt;'Tariffs 2017'!M3,0,IF(($C$5-'Tariffs 2017'!M3)&lt;='Tariffs 2017'!N3,(($C$5-'Tariffs 2017'!M3)*'Tariffs 2017'!S3/100),(('Tariffs 2017'!N3-'Tariffs 2017'!M3)*'Tariffs 2017'!S3/100)))</f>
        <v>0</v>
      </c>
      <c r="J9" s="44">
        <f>IF(($C$5&lt;'Tariffs 2017'!N3),(0),($C$5-'Tariffs 2017'!N3)*'Tariffs 2017'!T3/100)</f>
        <v>0</v>
      </c>
      <c r="K9" s="44">
        <f t="shared" ref="K9:K26" si="1">SUM(D9:J9)</f>
        <v>180.66</v>
      </c>
      <c r="L9" s="164">
        <f t="shared" ref="L9:L26" si="2">(K9*6)-(D9*6)</f>
        <v>813.96</v>
      </c>
      <c r="M9" s="165">
        <f t="shared" ref="M9:M26" si="3">K9*6</f>
        <v>1083.96</v>
      </c>
      <c r="N9" s="166">
        <f t="shared" ref="N9:N26" si="4">M9*1.1</f>
        <v>1192.3560000000002</v>
      </c>
      <c r="O9" s="26">
        <f>'Tariffs 2017'!AK3</f>
        <v>0</v>
      </c>
      <c r="P9" s="26">
        <f>'Tariffs 2017'!AL3</f>
        <v>0</v>
      </c>
      <c r="Q9" s="26">
        <f>'Tariffs 2017'!AM3</f>
        <v>0</v>
      </c>
      <c r="R9" s="26">
        <f>'Tariffs 2017'!AN3</f>
        <v>18</v>
      </c>
      <c r="S9" s="165">
        <f t="shared" si="0"/>
        <v>1083.96</v>
      </c>
      <c r="T9" s="165">
        <f>S9-(L9*R9/100)</f>
        <v>937.44720000000007</v>
      </c>
      <c r="U9" s="207">
        <f t="shared" ref="U9:V13" si="5">S9*1.1</f>
        <v>1192.3560000000002</v>
      </c>
      <c r="V9" s="207">
        <f t="shared" si="5"/>
        <v>1031.1919200000002</v>
      </c>
      <c r="W9" s="167">
        <f>'Tariffs 2017'!AU3</f>
        <v>12</v>
      </c>
      <c r="X9" s="167" t="str">
        <f>'Tariffs 2017'!AV3</f>
        <v>n</v>
      </c>
      <c r="Y9" s="168" t="s">
        <v>288</v>
      </c>
    </row>
    <row r="10" spans="1:25" ht="25" customHeight="1" x14ac:dyDescent="0.15">
      <c r="A10" s="163" t="str">
        <f>'Tariffs 2017'!F4</f>
        <v>Dodo Power &amp; Gas</v>
      </c>
      <c r="B10" s="26" t="str">
        <f>'Tariffs 2017'!D4</f>
        <v>Jemena</v>
      </c>
      <c r="C10" s="26" t="str">
        <f>'Tariffs 2017'!G4</f>
        <v>Market offer</v>
      </c>
      <c r="D10" s="44">
        <f>60*'Tariffs 2017'!H4/100</f>
        <v>32.663999999999994</v>
      </c>
      <c r="E10" s="44">
        <f>IF($C$5&gt;='Tariffs 2017'!J4,('Tariffs 2017'!J4*'Tariffs 2017'!O4/100),($C$5*'Tariffs 2017'!O4/100))</f>
        <v>48.6</v>
      </c>
      <c r="F10" s="44">
        <f>IF($C$5&lt;'Tariffs 2017'!J4,0,IF(($C$5-'Tariffs 2017'!J4)&lt;='Tariffs 2017'!K4,(($C$5-'Tariffs 2017'!J4)*'Tariffs 2017'!P4/100),(('Tariffs 2017'!K4-'Tariffs 2017'!J4)*'Tariffs 2017'!P4/100)))</f>
        <v>28.2</v>
      </c>
      <c r="G10" s="44">
        <f>IF($C$5&lt;'Tariffs 2017'!K4,0,IF(($C$5-'Tariffs 2017'!K4)&lt;='Tariffs 2017'!L4,(($C$5-'Tariffs 2017'!K4)*'Tariffs 2017'!Q4/100),(('Tariffs 2017'!L4-'Tariffs 2017'!K4)*'Tariffs 2017'!Q4/100)))</f>
        <v>61.1</v>
      </c>
      <c r="H10" s="44">
        <f>IF($C$5&lt;'Tariffs 2017'!L4,0,IF(($C$5-'Tariffs 2017'!L4)&lt;='Tariffs 2017'!M4,(($C$5-'Tariffs 2017'!L4)*'Tariffs 2017'!R4/100),(('Tariffs 2017'!M4-'Tariffs 2017'!L4)*'Tariffs 2017'!R4/100)))</f>
        <v>0</v>
      </c>
      <c r="I10" s="44">
        <f>IF($C$5&lt;'Tariffs 2017'!M4,0,IF(($C$5-'Tariffs 2017'!M4)&lt;='Tariffs 2017'!N4,(($C$5-'Tariffs 2017'!M4)*'Tariffs 2017'!S4/100),(('Tariffs 2017'!N4-'Tariffs 2017'!M4)*'Tariffs 2017'!S4/100)))</f>
        <v>0</v>
      </c>
      <c r="J10" s="44">
        <f>IF(($C$5&lt;'Tariffs 2017'!N4),(0),($C$5-'Tariffs 2017'!N4)*'Tariffs 2017'!T4/100)</f>
        <v>0</v>
      </c>
      <c r="K10" s="44">
        <f t="shared" si="1"/>
        <v>170.56399999999999</v>
      </c>
      <c r="L10" s="164">
        <f t="shared" si="2"/>
        <v>827.40000000000009</v>
      </c>
      <c r="M10" s="165">
        <f t="shared" si="3"/>
        <v>1023.384</v>
      </c>
      <c r="N10" s="166">
        <f t="shared" si="4"/>
        <v>1125.7224000000001</v>
      </c>
      <c r="O10" s="26">
        <f>'Tariffs 2017'!AK4</f>
        <v>0</v>
      </c>
      <c r="P10" s="26">
        <f>'Tariffs 2017'!AL4</f>
        <v>0</v>
      </c>
      <c r="Q10" s="26">
        <f>'Tariffs 2017'!AM4</f>
        <v>0</v>
      </c>
      <c r="R10" s="26">
        <f>'Tariffs 2017'!AN4</f>
        <v>0</v>
      </c>
      <c r="S10" s="165">
        <f t="shared" si="0"/>
        <v>1023.384</v>
      </c>
      <c r="T10" s="165">
        <f>S10-(L10*R10/100)</f>
        <v>1023.384</v>
      </c>
      <c r="U10" s="207">
        <f t="shared" si="5"/>
        <v>1125.7224000000001</v>
      </c>
      <c r="V10" s="207">
        <f t="shared" si="5"/>
        <v>1125.7224000000001</v>
      </c>
      <c r="W10" s="167">
        <f>'Tariffs 2017'!AU4</f>
        <v>0</v>
      </c>
      <c r="X10" s="167" t="str">
        <f>'Tariffs 2017'!AV4</f>
        <v>n</v>
      </c>
      <c r="Y10" s="168" t="s">
        <v>400</v>
      </c>
    </row>
    <row r="11" spans="1:25" ht="25" customHeight="1" x14ac:dyDescent="0.15">
      <c r="A11" s="163" t="str">
        <f>'Tariffs 2017'!F5</f>
        <v>EnergyAustralia</v>
      </c>
      <c r="B11" s="26" t="str">
        <f>'Tariffs 2017'!D5</f>
        <v>Jemena</v>
      </c>
      <c r="C11" s="26" t="str">
        <f>'Tariffs 2017'!G5</f>
        <v xml:space="preserve">Flexi Saver </v>
      </c>
      <c r="D11" s="44">
        <f>60*'Tariffs 2017'!H5/100</f>
        <v>35.58</v>
      </c>
      <c r="E11" s="44">
        <f>IF($C$5&gt;='Tariffs 2017'!J5,('Tariffs 2017'!J5*'Tariffs 2017'!O5/100),($C$5*'Tariffs 2017'!O5/100))</f>
        <v>48.84</v>
      </c>
      <c r="F11" s="44">
        <f>IF($C$5&lt;'Tariffs 2017'!J5,0,IF(($C$5-'Tariffs 2017'!J5)&lt;='Tariffs 2017'!K5,(($C$5-'Tariffs 2017'!J5)*'Tariffs 2017'!P5/100),(('Tariffs 2017'!K5-'Tariffs 2017'!J5)*'Tariffs 2017'!P5/100)))</f>
        <v>32.640000000000008</v>
      </c>
      <c r="G11" s="44">
        <f>IF($C$5&lt;'Tariffs 2017'!K5,0,IF(($C$5-'Tariffs 2017'!K5)&lt;='Tariffs 2017'!L5,(($C$5-'Tariffs 2017'!K5)*'Tariffs 2017'!Q5/100),(('Tariffs 2017'!L5-'Tariffs 2017'!K5)*'Tariffs 2017'!Q5/100)))</f>
        <v>67.599999999999994</v>
      </c>
      <c r="H11" s="44">
        <f>IF($C$5&lt;'Tariffs 2017'!L5,0,IF(($C$5-'Tariffs 2017'!L5)&lt;='Tariffs 2017'!M5,(($C$5-'Tariffs 2017'!L5)*'Tariffs 2017'!R5/100),(('Tariffs 2017'!M5-'Tariffs 2017'!L5)*'Tariffs 2017'!R5/100)))</f>
        <v>0</v>
      </c>
      <c r="I11" s="44">
        <f>IF($C$5&lt;'Tariffs 2017'!M5,0,IF(($C$5-'Tariffs 2017'!M5)&lt;='Tariffs 2017'!N5,(($C$5-'Tariffs 2017'!M5)*'Tariffs 2017'!S5/100),(('Tariffs 2017'!N5-'Tariffs 2017'!M5)*'Tariffs 2017'!S5/100)))</f>
        <v>0</v>
      </c>
      <c r="J11" s="44">
        <f>IF(($C$5&lt;'Tariffs 2017'!N5),(0),($C$5-'Tariffs 2017'!N5)*'Tariffs 2017'!T5/100)</f>
        <v>0</v>
      </c>
      <c r="K11" s="44">
        <f t="shared" si="1"/>
        <v>184.66</v>
      </c>
      <c r="L11" s="164">
        <f t="shared" si="2"/>
        <v>894.48</v>
      </c>
      <c r="M11" s="165">
        <f t="shared" si="3"/>
        <v>1107.96</v>
      </c>
      <c r="N11" s="166">
        <f t="shared" si="4"/>
        <v>1218.7560000000001</v>
      </c>
      <c r="O11" s="26">
        <f>'Tariffs 2017'!AK5</f>
        <v>0</v>
      </c>
      <c r="P11" s="26">
        <f>'Tariffs 2017'!AL5</f>
        <v>0</v>
      </c>
      <c r="Q11" s="26">
        <f>'Tariffs 2017'!AM5</f>
        <v>0</v>
      </c>
      <c r="R11" s="26">
        <f>'Tariffs 2017'!AN5</f>
        <v>17</v>
      </c>
      <c r="S11" s="165">
        <f t="shared" si="0"/>
        <v>1107.96</v>
      </c>
      <c r="T11" s="165">
        <f>S11-(L11*R11/100)</f>
        <v>955.89840000000004</v>
      </c>
      <c r="U11" s="207">
        <f t="shared" si="5"/>
        <v>1218.7560000000001</v>
      </c>
      <c r="V11" s="207">
        <f t="shared" si="5"/>
        <v>1051.4882400000001</v>
      </c>
      <c r="W11" s="167">
        <f>'Tariffs 2017'!AU5</f>
        <v>0</v>
      </c>
      <c r="X11" s="167" t="str">
        <f>'Tariffs 2017'!AV5</f>
        <v>n</v>
      </c>
      <c r="Y11" s="168" t="s">
        <v>288</v>
      </c>
    </row>
    <row r="12" spans="1:25" ht="25" customHeight="1" x14ac:dyDescent="0.15">
      <c r="A12" s="163" t="str">
        <f>'Tariffs 2017'!F6</f>
        <v>Origin Energy</v>
      </c>
      <c r="B12" s="26" t="str">
        <f>'Tariffs 2017'!D6</f>
        <v>Jemena</v>
      </c>
      <c r="C12" s="26" t="str">
        <f>'Tariffs 2017'!G6</f>
        <v>Saver</v>
      </c>
      <c r="D12" s="44">
        <f>60*'Tariffs 2017'!H6/100</f>
        <v>37.673999999999999</v>
      </c>
      <c r="E12" s="44">
        <f>IF($C$5&gt;='Tariffs 2017'!J6,('Tariffs 2017'!J6*'Tariffs 2017'!O6/100),($C$5*'Tariffs 2017'!O6/100))</f>
        <v>44.4</v>
      </c>
      <c r="F12" s="44">
        <f>IF($C$5&lt;'Tariffs 2017'!J6,0,IF(($C$5-'Tariffs 2017'!J6)&lt;='Tariffs 2017'!K6,(($C$5-'Tariffs 2017'!J6)*'Tariffs 2017'!P6/100),(('Tariffs 2017'!K6-'Tariffs 2017'!J6)*'Tariffs 2017'!P6/100)))</f>
        <v>30</v>
      </c>
      <c r="G12" s="44">
        <f>IF($C$5&lt;'Tariffs 2017'!K6,0,IF(($C$5-'Tariffs 2017'!K6)&lt;='Tariffs 2017'!L6,(($C$5-'Tariffs 2017'!K6)*'Tariffs 2017'!Q6/100),(('Tariffs 2017'!L6-'Tariffs 2017'!K6)*'Tariffs 2017'!Q6/100)))</f>
        <v>62.4</v>
      </c>
      <c r="H12" s="44">
        <f>IF($C$5&lt;'Tariffs 2017'!L6,0,IF(($C$5-'Tariffs 2017'!L6)&lt;='Tariffs 2017'!M6,(($C$5-'Tariffs 2017'!L6)*'Tariffs 2017'!R6/100),(('Tariffs 2017'!M6-'Tariffs 2017'!L6)*'Tariffs 2017'!R6/100)))</f>
        <v>0</v>
      </c>
      <c r="I12" s="44">
        <f>IF($C$5&lt;'Tariffs 2017'!M6,0,IF(($C$5-'Tariffs 2017'!M6)&lt;='Tariffs 2017'!N6,(($C$5-'Tariffs 2017'!M6)*'Tariffs 2017'!S6/100),(('Tariffs 2017'!N6-'Tariffs 2017'!M6)*'Tariffs 2017'!S6/100)))</f>
        <v>0</v>
      </c>
      <c r="J12" s="44">
        <f>IF(($C$5&lt;'Tariffs 2017'!N6),(0),($C$5-'Tariffs 2017'!N6)*'Tariffs 2017'!T6/100)</f>
        <v>0</v>
      </c>
      <c r="K12" s="44">
        <f t="shared" si="1"/>
        <v>174.47399999999999</v>
      </c>
      <c r="L12" s="164">
        <f t="shared" si="2"/>
        <v>820.80000000000007</v>
      </c>
      <c r="M12" s="165">
        <f t="shared" si="3"/>
        <v>1046.8440000000001</v>
      </c>
      <c r="N12" s="166">
        <f t="shared" si="4"/>
        <v>1151.5284000000001</v>
      </c>
      <c r="O12" s="26">
        <f>'Tariffs 2017'!AK6</f>
        <v>0</v>
      </c>
      <c r="P12" s="26">
        <f>'Tariffs 2017'!AL6</f>
        <v>0</v>
      </c>
      <c r="Q12" s="26">
        <f>'Tariffs 2017'!AM6</f>
        <v>0</v>
      </c>
      <c r="R12" s="26">
        <f>'Tariffs 2017'!AN6</f>
        <v>10</v>
      </c>
      <c r="S12" s="165">
        <f t="shared" si="0"/>
        <v>1046.8440000000001</v>
      </c>
      <c r="T12" s="165">
        <f>S12-(L12*R12/100)</f>
        <v>964.76400000000001</v>
      </c>
      <c r="U12" s="207">
        <f t="shared" si="5"/>
        <v>1151.5284000000001</v>
      </c>
      <c r="V12" s="207">
        <f t="shared" si="5"/>
        <v>1061.2404000000001</v>
      </c>
      <c r="W12" s="167">
        <f>'Tariffs 2017'!AU6</f>
        <v>0</v>
      </c>
      <c r="X12" s="167" t="str">
        <f>'Tariffs 2017'!AV6</f>
        <v>n</v>
      </c>
      <c r="Y12" s="168" t="s">
        <v>288</v>
      </c>
    </row>
    <row r="13" spans="1:25" ht="25" customHeight="1" thickBot="1" x14ac:dyDescent="0.2">
      <c r="A13" s="163" t="str">
        <f>'Tariffs 2017'!F7</f>
        <v>Red Energy</v>
      </c>
      <c r="B13" s="26" t="str">
        <f>'Tariffs 2017'!D7</f>
        <v>Jemena</v>
      </c>
      <c r="C13" s="26" t="str">
        <f>'Tariffs 2017'!G7</f>
        <v>Easy Saver</v>
      </c>
      <c r="D13" s="44">
        <f>60*'Tariffs 2017'!H7/100</f>
        <v>36</v>
      </c>
      <c r="E13" s="44">
        <f>IF($C$5&gt;='Tariffs 2017'!J7,('Tariffs 2017'!J7*'Tariffs 2017'!O7/100),($C$5*'Tariffs 2017'!O7/100))</f>
        <v>43.8</v>
      </c>
      <c r="F13" s="44">
        <f>IF($C$5&lt;'Tariffs 2017'!J7,0,IF(($C$5-'Tariffs 2017'!J7)&lt;='Tariffs 2017'!K7,(($C$5-'Tariffs 2017'!J7)*'Tariffs 2017'!P7/100),(('Tariffs 2017'!K7-'Tariffs 2017'!J7)*'Tariffs 2017'!P7/100)))</f>
        <v>27.6</v>
      </c>
      <c r="G13" s="44">
        <f>IF($C$5&lt;'Tariffs 2017'!K7,0,IF(($C$5-'Tariffs 2017'!K7)&lt;='Tariffs 2017'!L7,(($C$5-'Tariffs 2017'!K7)*'Tariffs 2017'!Q7/100),(('Tariffs 2017'!L7-'Tariffs 2017'!K7)*'Tariffs 2017'!Q7/100)))</f>
        <v>57.20000000000001</v>
      </c>
      <c r="H13" s="44">
        <f>IF($C$5&lt;'Tariffs 2017'!L7,0,IF(($C$5-'Tariffs 2017'!L7)&lt;='Tariffs 2017'!M7,(($C$5-'Tariffs 2017'!L7)*'Tariffs 2017'!R7/100),(('Tariffs 2017'!M7-'Tariffs 2017'!L7)*'Tariffs 2017'!R7/100)))</f>
        <v>0</v>
      </c>
      <c r="I13" s="44">
        <f>IF($C$5&lt;'Tariffs 2017'!M7,0,IF(($C$5-'Tariffs 2017'!M7)&lt;='Tariffs 2017'!N7,(($C$5-'Tariffs 2017'!M7)*'Tariffs 2017'!S7/100),(('Tariffs 2017'!N7-'Tariffs 2017'!M7)*'Tariffs 2017'!S7/100)))</f>
        <v>0</v>
      </c>
      <c r="J13" s="44">
        <f>IF(($C$5&lt;'Tariffs 2017'!N7),(0),($C$5-'Tariffs 2017'!N7)*'Tariffs 2017'!T7/100)</f>
        <v>0</v>
      </c>
      <c r="K13" s="44">
        <f t="shared" si="1"/>
        <v>164.60000000000002</v>
      </c>
      <c r="L13" s="164">
        <f t="shared" si="2"/>
        <v>771.60000000000014</v>
      </c>
      <c r="M13" s="165">
        <f t="shared" si="3"/>
        <v>987.60000000000014</v>
      </c>
      <c r="N13" s="166">
        <f t="shared" si="4"/>
        <v>1086.3600000000001</v>
      </c>
      <c r="O13" s="26">
        <f>'Tariffs 2017'!AK7</f>
        <v>0</v>
      </c>
      <c r="P13" s="26">
        <f>'Tariffs 2017'!AL7</f>
        <v>0</v>
      </c>
      <c r="Q13" s="26">
        <f>'Tariffs 2017'!AM7</f>
        <v>10</v>
      </c>
      <c r="R13" s="26">
        <f>'Tariffs 2017'!AN7</f>
        <v>0</v>
      </c>
      <c r="S13" s="165">
        <f t="shared" si="0"/>
        <v>987.60000000000014</v>
      </c>
      <c r="T13" s="165">
        <f>S13-(M13*Q13/100)</f>
        <v>888.84000000000015</v>
      </c>
      <c r="U13" s="207">
        <f t="shared" si="5"/>
        <v>1086.3600000000001</v>
      </c>
      <c r="V13" s="207">
        <f t="shared" si="5"/>
        <v>977.72400000000027</v>
      </c>
      <c r="W13" s="167">
        <f>'Tariffs 2017'!AU7</f>
        <v>0</v>
      </c>
      <c r="X13" s="167" t="str">
        <f>'Tariffs 2017'!AV7</f>
        <v>n</v>
      </c>
      <c r="Y13" s="168" t="s">
        <v>400</v>
      </c>
    </row>
    <row r="14" spans="1:25" ht="25" customHeight="1" thickTop="1" x14ac:dyDescent="0.15">
      <c r="A14" s="349" t="str">
        <f>'Tariffs 2017'!F8</f>
        <v>ActewAGL</v>
      </c>
      <c r="B14" s="350" t="str">
        <f>'Tariffs 2017'!D8</f>
        <v>ActewAGL Boorowa</v>
      </c>
      <c r="C14" s="350" t="str">
        <f>'Tariffs 2017'!G8</f>
        <v>Reward</v>
      </c>
      <c r="D14" s="351">
        <f>60*'Tariffs 2017'!H8/100</f>
        <v>39.840000000000003</v>
      </c>
      <c r="E14" s="351">
        <f>IF($C$5&gt;='Tariffs 2017'!J8,('Tariffs 2017'!J8*'Tariffs 2017'!O8/100),($C$5*'Tariffs 2017'!O8/100))</f>
        <v>44.963999999999999</v>
      </c>
      <c r="F14" s="351">
        <f>IF($C$5&lt;'Tariffs 2017'!J8,0,IF(($C$5-'Tariffs 2017'!J8)&lt;='Tariffs 2017'!K8,(($C$5-'Tariffs 2017'!J8)*'Tariffs 2017'!P8/100),(('Tariffs 2017'!K8-'Tariffs 2017'!J8)*'Tariffs 2017'!P8/100)))</f>
        <v>30.78</v>
      </c>
      <c r="G14" s="351">
        <f>IF($C$5&lt;'Tariffs 2017'!K8,0,IF(($C$5-'Tariffs 2017'!K8)&lt;='Tariffs 2017'!L8,(($C$5-'Tariffs 2017'!K8)*'Tariffs 2017'!Q8/100),(('Tariffs 2017'!L8-'Tariffs 2017'!K8)*'Tariffs 2017'!Q8/100)))</f>
        <v>64.792000000000002</v>
      </c>
      <c r="H14" s="351">
        <f>IF($C$5&lt;'Tariffs 2017'!L8,0,IF(($C$5-'Tariffs 2017'!L8)&lt;='Tariffs 2017'!M8,(($C$5-'Tariffs 2017'!L8)*'Tariffs 2017'!R8/100),(('Tariffs 2017'!M8-'Tariffs 2017'!L8)*'Tariffs 2017'!R8/100)))</f>
        <v>0</v>
      </c>
      <c r="I14" s="351">
        <f>IF($C$5&lt;'Tariffs 2017'!M8,0,IF(($C$5-'Tariffs 2017'!M8)&lt;='Tariffs 2017'!N8,(($C$5-'Tariffs 2017'!M8)*'Tariffs 2017'!S8/100),(('Tariffs 2017'!N8-'Tariffs 2017'!M8)*'Tariffs 2017'!S8/100)))</f>
        <v>0</v>
      </c>
      <c r="J14" s="351">
        <f>IF(($C$5&lt;'Tariffs 2017'!N8),(0),($C$5-'Tariffs 2017'!N8)*'Tariffs 2017'!T8/100)</f>
        <v>0</v>
      </c>
      <c r="K14" s="351">
        <f t="shared" si="1"/>
        <v>180.376</v>
      </c>
      <c r="L14" s="351">
        <f t="shared" si="2"/>
        <v>843.21600000000012</v>
      </c>
      <c r="M14" s="352">
        <f t="shared" si="3"/>
        <v>1082.2560000000001</v>
      </c>
      <c r="N14" s="353">
        <f t="shared" si="4"/>
        <v>1190.4816000000003</v>
      </c>
      <c r="O14" s="350">
        <f>'Tariffs 2017'!AK8</f>
        <v>0</v>
      </c>
      <c r="P14" s="350">
        <f>'Tariffs 2017'!AL8</f>
        <v>0</v>
      </c>
      <c r="Q14" s="350">
        <f>'Tariffs 2017'!AM8</f>
        <v>0</v>
      </c>
      <c r="R14" s="350">
        <f>'Tariffs 2017'!AN8</f>
        <v>10</v>
      </c>
      <c r="S14" s="371">
        <f t="shared" ref="S14:S26" si="6">M14</f>
        <v>1082.2560000000001</v>
      </c>
      <c r="T14" s="371">
        <f t="shared" ref="T14:T20" si="7">S14-(L14*R14/100)</f>
        <v>997.9344000000001</v>
      </c>
      <c r="U14" s="368">
        <f t="shared" ref="U14:U26" si="8">S14*1.1</f>
        <v>1190.4816000000003</v>
      </c>
      <c r="V14" s="368">
        <f t="shared" ref="V14:V15" si="9">T14*1.1</f>
        <v>1097.7278400000002</v>
      </c>
      <c r="W14" s="354">
        <f>'Tariffs 2017'!AU8</f>
        <v>0</v>
      </c>
      <c r="X14" s="354" t="str">
        <f>'Tariffs 2017'!AV8</f>
        <v>n</v>
      </c>
      <c r="Y14" s="355" t="s">
        <v>288</v>
      </c>
    </row>
    <row r="15" spans="1:25" ht="25" customHeight="1" thickBot="1" x14ac:dyDescent="0.2">
      <c r="A15" s="356" t="str">
        <f>'Tariffs 2017'!F9</f>
        <v>EnergyAustralia</v>
      </c>
      <c r="B15" s="357" t="str">
        <f>'Tariffs 2017'!D9</f>
        <v>ActewAGL Boorowa</v>
      </c>
      <c r="C15" s="357" t="str">
        <f>'Tariffs 2017'!G9</f>
        <v xml:space="preserve">Flexi Saver </v>
      </c>
      <c r="D15" s="358">
        <f>60*'Tariffs 2017'!H9/100</f>
        <v>34.86</v>
      </c>
      <c r="E15" s="358">
        <f>IF($C$5&gt;='Tariffs 2017'!J9,('Tariffs 2017'!J9*'Tariffs 2017'!O9/100),($C$5*'Tariffs 2017'!O9/100))</f>
        <v>47.88</v>
      </c>
      <c r="F15" s="358">
        <f>IF($C$5&lt;'Tariffs 2017'!J9,0,IF(($C$5-'Tariffs 2017'!J9)&lt;='Tariffs 2017'!K9,(($C$5-'Tariffs 2017'!J9)*'Tariffs 2017'!P9/100),(('Tariffs 2017'!K9-'Tariffs 2017'!J9)*'Tariffs 2017'!P9/100)))</f>
        <v>32.04</v>
      </c>
      <c r="G15" s="358">
        <f>IF($C$5&lt;'Tariffs 2017'!K9,0,IF(($C$5-'Tariffs 2017'!K9)&lt;='Tariffs 2017'!L9,(($C$5-'Tariffs 2017'!K9)*'Tariffs 2017'!Q9/100),(('Tariffs 2017'!L9-'Tariffs 2017'!K9)*'Tariffs 2017'!Q9/100)))</f>
        <v>66.3</v>
      </c>
      <c r="H15" s="358">
        <f>IF($C$5&lt;'Tariffs 2017'!L9,0,IF(($C$5-'Tariffs 2017'!L9)&lt;='Tariffs 2017'!M9,(($C$5-'Tariffs 2017'!L9)*'Tariffs 2017'!R9/100),(('Tariffs 2017'!M9-'Tariffs 2017'!L9)*'Tariffs 2017'!R9/100)))</f>
        <v>0</v>
      </c>
      <c r="I15" s="358">
        <f>IF($C$5&lt;'Tariffs 2017'!M9,0,IF(($C$5-'Tariffs 2017'!M9)&lt;='Tariffs 2017'!N9,(($C$5-'Tariffs 2017'!M9)*'Tariffs 2017'!S9/100),(('Tariffs 2017'!N9-'Tariffs 2017'!M9)*'Tariffs 2017'!S9/100)))</f>
        <v>0</v>
      </c>
      <c r="J15" s="358">
        <f>IF(($C$5&lt;'Tariffs 2017'!N9),(0),($C$5-'Tariffs 2017'!N9)*'Tariffs 2017'!T9/100)</f>
        <v>0</v>
      </c>
      <c r="K15" s="358">
        <f t="shared" si="1"/>
        <v>181.07999999999998</v>
      </c>
      <c r="L15" s="358">
        <f t="shared" si="2"/>
        <v>877.32</v>
      </c>
      <c r="M15" s="359">
        <f t="shared" si="3"/>
        <v>1086.48</v>
      </c>
      <c r="N15" s="360">
        <f t="shared" si="4"/>
        <v>1195.1280000000002</v>
      </c>
      <c r="O15" s="357">
        <f>'Tariffs 2017'!AK9</f>
        <v>0</v>
      </c>
      <c r="P15" s="357">
        <f>'Tariffs 2017'!AL9</f>
        <v>0</v>
      </c>
      <c r="Q15" s="357">
        <f>'Tariffs 2017'!AM9</f>
        <v>0</v>
      </c>
      <c r="R15" s="357">
        <f>'Tariffs 2017'!AN9</f>
        <v>17</v>
      </c>
      <c r="S15" s="372">
        <f t="shared" si="6"/>
        <v>1086.48</v>
      </c>
      <c r="T15" s="372">
        <f t="shared" si="7"/>
        <v>937.3356</v>
      </c>
      <c r="U15" s="369">
        <f t="shared" si="8"/>
        <v>1195.1280000000002</v>
      </c>
      <c r="V15" s="369">
        <f t="shared" si="9"/>
        <v>1031.06916</v>
      </c>
      <c r="W15" s="361">
        <f>'Tariffs 2017'!AU9</f>
        <v>0</v>
      </c>
      <c r="X15" s="361" t="str">
        <f>'Tariffs 2017'!AV9</f>
        <v>n</v>
      </c>
      <c r="Y15" s="362" t="s">
        <v>288</v>
      </c>
    </row>
    <row r="16" spans="1:25" ht="25" customHeight="1" thickTop="1" x14ac:dyDescent="0.15">
      <c r="A16" s="349" t="str">
        <f>'Tariffs 2017'!F10</f>
        <v>EnergyAustralia</v>
      </c>
      <c r="B16" s="350" t="str">
        <f>'Tariffs 2017'!D10</f>
        <v>Envestra Albury</v>
      </c>
      <c r="C16" s="350" t="str">
        <f>'Tariffs 2017'!G10</f>
        <v xml:space="preserve">Flexi Saver </v>
      </c>
      <c r="D16" s="351">
        <f>60*'Tariffs 2017'!H10/100</f>
        <v>45.3</v>
      </c>
      <c r="E16" s="351">
        <f>IF($C$5&gt;='Tariffs 2017'!J10,('Tariffs 2017'!J10*'Tariffs 2017'!O10/100),($C$5*'Tariffs 2017'!O10/100))</f>
        <v>118.5</v>
      </c>
      <c r="F16" s="351">
        <f>IF($C$5&lt;'Tariffs 2017'!J10,0,IF(($C$5-'Tariffs 2017'!J10)&lt;='Tariffs 2017'!K10,(($C$5-'Tariffs 2017'!J10)*'Tariffs 2017'!P10/100),(('Tariffs 2017'!K10-'Tariffs 2017'!J10)*'Tariffs 2017'!P10/100)))</f>
        <v>0</v>
      </c>
      <c r="G16" s="351">
        <f>IF($C$5&lt;'Tariffs 2017'!K10,0,IF(($C$5-'Tariffs 2017'!K10)&lt;='Tariffs 2017'!L10,(($C$5-'Tariffs 2017'!K10)*'Tariffs 2017'!Q10/100),(('Tariffs 2017'!L10-'Tariffs 2017'!K10)*'Tariffs 2017'!Q10/100)))</f>
        <v>0</v>
      </c>
      <c r="H16" s="351">
        <f>IF($C$5&lt;'Tariffs 2017'!L10,0,IF(($C$5-'Tariffs 2017'!L10)&lt;='Tariffs 2017'!M10,(($C$5-'Tariffs 2017'!L10)*'Tariffs 2017'!R10/100),(('Tariffs 2017'!M10-'Tariffs 2017'!L10)*'Tariffs 2017'!R10/100)))</f>
        <v>0</v>
      </c>
      <c r="I16" s="351">
        <f>IF($C$5&lt;'Tariffs 2017'!M10,0,IF(($C$5-'Tariffs 2017'!M10)&lt;='Tariffs 2017'!N10,(($C$5-'Tariffs 2017'!M10)*'Tariffs 2017'!S10/100),(('Tariffs 2017'!N10-'Tariffs 2017'!M10)*'Tariffs 2017'!S10/100)))</f>
        <v>0</v>
      </c>
      <c r="J16" s="351">
        <f>IF(($C$5&lt;'Tariffs 2017'!N10),(0),($C$5-'Tariffs 2017'!N10)*'Tariffs 2017'!T10/100)</f>
        <v>0</v>
      </c>
      <c r="K16" s="351">
        <f t="shared" si="1"/>
        <v>163.80000000000001</v>
      </c>
      <c r="L16" s="351">
        <f t="shared" si="2"/>
        <v>711.00000000000011</v>
      </c>
      <c r="M16" s="352">
        <f t="shared" si="3"/>
        <v>982.80000000000007</v>
      </c>
      <c r="N16" s="353">
        <f t="shared" si="4"/>
        <v>1081.0800000000002</v>
      </c>
      <c r="O16" s="350">
        <f>'Tariffs 2017'!AK10</f>
        <v>0</v>
      </c>
      <c r="P16" s="350">
        <f>'Tariffs 2017'!AL10</f>
        <v>0</v>
      </c>
      <c r="Q16" s="350">
        <f>'Tariffs 2017'!AM10</f>
        <v>0</v>
      </c>
      <c r="R16" s="350">
        <f>'Tariffs 2017'!AN10</f>
        <v>17</v>
      </c>
      <c r="S16" s="371">
        <f t="shared" si="6"/>
        <v>982.80000000000007</v>
      </c>
      <c r="T16" s="371">
        <f t="shared" si="7"/>
        <v>861.93000000000006</v>
      </c>
      <c r="U16" s="368">
        <f t="shared" si="8"/>
        <v>1081.0800000000002</v>
      </c>
      <c r="V16" s="368">
        <f t="shared" ref="V16:V17" si="10">T16*1.1</f>
        <v>948.12300000000016</v>
      </c>
      <c r="W16" s="354">
        <f>'Tariffs 2017'!AU10</f>
        <v>0</v>
      </c>
      <c r="X16" s="354" t="str">
        <f>'Tariffs 2017'!AV10</f>
        <v>n</v>
      </c>
      <c r="Y16" s="355" t="s">
        <v>288</v>
      </c>
    </row>
    <row r="17" spans="1:25" ht="25" customHeight="1" thickBot="1" x14ac:dyDescent="0.2">
      <c r="A17" s="356" t="str">
        <f>'Tariffs 2017'!F11</f>
        <v>Origin Energy</v>
      </c>
      <c r="B17" s="357" t="str">
        <f>'Tariffs 2017'!D11</f>
        <v>Envestra Albury</v>
      </c>
      <c r="C17" s="357" t="str">
        <f>'Tariffs 2017'!G11</f>
        <v>Saver</v>
      </c>
      <c r="D17" s="358">
        <f>60*'Tariffs 2017'!H11/100</f>
        <v>33.42</v>
      </c>
      <c r="E17" s="358">
        <f>IF($C$5&gt;='Tariffs 2017'!J11,('Tariffs 2017'!J11*'Tariffs 2017'!O11/100),($C$5*'Tariffs 2017'!O11/100))</f>
        <v>35.145000000000003</v>
      </c>
      <c r="F17" s="358">
        <f>IF($C$5&lt;'Tariffs 2017'!J11,0,IF(($C$5-'Tariffs 2017'!J11)&lt;='Tariffs 2017'!K11,(($C$5-'Tariffs 2017'!J11)*'Tariffs 2017'!P11/100),(('Tariffs 2017'!K11-'Tariffs 2017'!J11)*'Tariffs 2017'!P11/100)))</f>
        <v>25.021000000000001</v>
      </c>
      <c r="G17" s="358">
        <f>IF($C$5&lt;'Tariffs 2017'!K11,0,IF(($C$5-'Tariffs 2017'!K11)&lt;='Tariffs 2017'!L11,(($C$5-'Tariffs 2017'!K11)*'Tariffs 2017'!Q11/100),(('Tariffs 2017'!L11-'Tariffs 2017'!K11)*'Tariffs 2017'!Q11/100)))</f>
        <v>36.312000000000005</v>
      </c>
      <c r="H17" s="358">
        <f>IF($C$5&lt;'Tariffs 2017'!L11,0,IF(($C$5-'Tariffs 2017'!L11)&lt;='Tariffs 2017'!M11,(($C$5-'Tariffs 2017'!L11)*'Tariffs 2017'!R11/100),(('Tariffs 2017'!M11-'Tariffs 2017'!L11)*'Tariffs 2017'!R11/100)))</f>
        <v>0</v>
      </c>
      <c r="I17" s="358">
        <f>IF($C$5&lt;'Tariffs 2017'!M11,0,IF(($C$5-'Tariffs 2017'!M11)&lt;='Tariffs 2017'!N11,(($C$5-'Tariffs 2017'!M11)*'Tariffs 2017'!S11/100),(('Tariffs 2017'!N11-'Tariffs 2017'!M11)*'Tariffs 2017'!S11/100)))</f>
        <v>0</v>
      </c>
      <c r="J17" s="358">
        <f>IF(($C$5&lt;'Tariffs 2017'!N11),(0),($C$5-'Tariffs 2017'!N11)*'Tariffs 2017'!T11/100)</f>
        <v>0</v>
      </c>
      <c r="K17" s="358">
        <f t="shared" si="1"/>
        <v>129.898</v>
      </c>
      <c r="L17" s="358">
        <f t="shared" si="2"/>
        <v>578.86799999999994</v>
      </c>
      <c r="M17" s="359">
        <f t="shared" si="3"/>
        <v>779.38799999999992</v>
      </c>
      <c r="N17" s="360">
        <f t="shared" si="4"/>
        <v>857.32679999999993</v>
      </c>
      <c r="O17" s="357">
        <f>'Tariffs 2017'!AK11</f>
        <v>0</v>
      </c>
      <c r="P17" s="357">
        <f>'Tariffs 2017'!AL11</f>
        <v>0</v>
      </c>
      <c r="Q17" s="357">
        <f>'Tariffs 2017'!AM11</f>
        <v>0</v>
      </c>
      <c r="R17" s="357">
        <f>'Tariffs 2017'!AN11</f>
        <v>10</v>
      </c>
      <c r="S17" s="372">
        <f t="shared" si="6"/>
        <v>779.38799999999992</v>
      </c>
      <c r="T17" s="372">
        <f t="shared" si="7"/>
        <v>721.50119999999993</v>
      </c>
      <c r="U17" s="369">
        <f t="shared" si="8"/>
        <v>857.32679999999993</v>
      </c>
      <c r="V17" s="369">
        <f t="shared" si="10"/>
        <v>793.65131999999994</v>
      </c>
      <c r="W17" s="361">
        <f>'Tariffs 2017'!AU11</f>
        <v>0</v>
      </c>
      <c r="X17" s="361" t="str">
        <f>'Tariffs 2017'!AV11</f>
        <v>n</v>
      </c>
      <c r="Y17" s="362" t="s">
        <v>288</v>
      </c>
    </row>
    <row r="18" spans="1:25" ht="25" customHeight="1" thickTop="1" x14ac:dyDescent="0.15">
      <c r="A18" s="349" t="str">
        <f>'Tariffs 2017'!F12</f>
        <v>EnergyAustralia</v>
      </c>
      <c r="B18" s="350" t="str">
        <f>'Tariffs 2017'!D12</f>
        <v>Envestra Murray Valley</v>
      </c>
      <c r="C18" s="350" t="str">
        <f>'Tariffs 2017'!G12</f>
        <v>Flexi Saver</v>
      </c>
      <c r="D18" s="351">
        <f>60*'Tariffs 2017'!H12/100</f>
        <v>43.5</v>
      </c>
      <c r="E18" s="351">
        <f>IF($C$5&gt;='Tariffs 2017'!J12,('Tariffs 2017'!J12*'Tariffs 2017'!O12/100),($C$5*'Tariffs 2017'!O12/100))</f>
        <v>172.5</v>
      </c>
      <c r="F18" s="351">
        <f>IF($C$5&lt;'Tariffs 2017'!J12,0,IF(($C$5-'Tariffs 2017'!J12)&lt;='Tariffs 2017'!K12,(($C$5-'Tariffs 2017'!J12)*'Tariffs 2017'!P12/100),(('Tariffs 2017'!K12-'Tariffs 2017'!J12)*'Tariffs 2017'!P12/100)))</f>
        <v>0</v>
      </c>
      <c r="G18" s="351">
        <f>IF($C$5&lt;'Tariffs 2017'!K12,0,IF(($C$5-'Tariffs 2017'!K12)&lt;='Tariffs 2017'!L12,(($C$5-'Tariffs 2017'!K12)*'Tariffs 2017'!Q12/100),(('Tariffs 2017'!L12-'Tariffs 2017'!K12)*'Tariffs 2017'!Q12/100)))</f>
        <v>0</v>
      </c>
      <c r="H18" s="351">
        <f>IF($C$5&lt;'Tariffs 2017'!L12,0,IF(($C$5-'Tariffs 2017'!L12)&lt;='Tariffs 2017'!M12,(($C$5-'Tariffs 2017'!L12)*'Tariffs 2017'!R12/100),(('Tariffs 2017'!M12-'Tariffs 2017'!L12)*'Tariffs 2017'!R12/100)))</f>
        <v>0</v>
      </c>
      <c r="I18" s="351">
        <f>IF($C$5&lt;'Tariffs 2017'!M12,0,IF(($C$5-'Tariffs 2017'!M12)&lt;='Tariffs 2017'!N12,(($C$5-'Tariffs 2017'!M12)*'Tariffs 2017'!S12/100),(('Tariffs 2017'!N12-'Tariffs 2017'!M12)*'Tariffs 2017'!S12/100)))</f>
        <v>0</v>
      </c>
      <c r="J18" s="351">
        <f>IF(($C$5&lt;'Tariffs 2017'!N12),(0),($C$5-'Tariffs 2017'!N12)*'Tariffs 2017'!T12/100)</f>
        <v>0</v>
      </c>
      <c r="K18" s="351">
        <f t="shared" si="1"/>
        <v>216</v>
      </c>
      <c r="L18" s="351">
        <f t="shared" si="2"/>
        <v>1035</v>
      </c>
      <c r="M18" s="352">
        <f t="shared" si="3"/>
        <v>1296</v>
      </c>
      <c r="N18" s="353">
        <f t="shared" si="4"/>
        <v>1425.6000000000001</v>
      </c>
      <c r="O18" s="350">
        <f>'Tariffs 2017'!AK12</f>
        <v>0</v>
      </c>
      <c r="P18" s="350">
        <f>'Tariffs 2017'!AL12</f>
        <v>0</v>
      </c>
      <c r="Q18" s="350">
        <f>'Tariffs 2017'!AM12</f>
        <v>0</v>
      </c>
      <c r="R18" s="350">
        <f>'Tariffs 2017'!AN12</f>
        <v>17</v>
      </c>
      <c r="S18" s="371">
        <f t="shared" si="6"/>
        <v>1296</v>
      </c>
      <c r="T18" s="371">
        <f t="shared" si="7"/>
        <v>1120.05</v>
      </c>
      <c r="U18" s="368">
        <f t="shared" si="8"/>
        <v>1425.6000000000001</v>
      </c>
      <c r="V18" s="368">
        <f t="shared" ref="V18:V19" si="11">T18*1.1</f>
        <v>1232.0550000000001</v>
      </c>
      <c r="W18" s="354">
        <f>'Tariffs 2017'!AU12</f>
        <v>0</v>
      </c>
      <c r="X18" s="354" t="str">
        <f>'Tariffs 2017'!AV12</f>
        <v>n</v>
      </c>
      <c r="Y18" s="355" t="s">
        <v>288</v>
      </c>
    </row>
    <row r="19" spans="1:25" ht="25" customHeight="1" thickBot="1" x14ac:dyDescent="0.2">
      <c r="A19" s="356" t="str">
        <f>'Tariffs 2017'!F13</f>
        <v>Origin Energy</v>
      </c>
      <c r="B19" s="357" t="str">
        <f>'Tariffs 2017'!D13</f>
        <v>Envestra Murray Valley</v>
      </c>
      <c r="C19" s="357" t="str">
        <f>'Tariffs 2017'!G13</f>
        <v>Saver</v>
      </c>
      <c r="D19" s="358">
        <f>60*'Tariffs 2017'!H13/100</f>
        <v>38.4</v>
      </c>
      <c r="E19" s="358">
        <f>IF($C$5&gt;='Tariffs 2017'!J13,('Tariffs 2017'!J13*'Tariffs 2017'!O13/100),($C$5*'Tariffs 2017'!O13/100))</f>
        <v>49.005000000000003</v>
      </c>
      <c r="F19" s="358">
        <f>IF($C$5&lt;'Tariffs 2017'!J13,0,IF(($C$5-'Tariffs 2017'!J13)&lt;='Tariffs 2017'!K13,(($C$5-'Tariffs 2017'!J13)*'Tariffs 2017'!P13/100),(('Tariffs 2017'!K13-'Tariffs 2017'!J13)*'Tariffs 2017'!P13/100)))</f>
        <v>36.417999999999999</v>
      </c>
      <c r="G19" s="358">
        <f>IF($C$5&lt;'Tariffs 2017'!K13,0,IF(($C$5-'Tariffs 2017'!K13)&lt;='Tariffs 2017'!L13,(($C$5-'Tariffs 2017'!K13)*'Tariffs 2017'!Q13/100),(('Tariffs 2017'!L13-'Tariffs 2017'!K13)*'Tariffs 2017'!Q13/100)))</f>
        <v>44.675999999999995</v>
      </c>
      <c r="H19" s="358">
        <f>IF($C$5&lt;'Tariffs 2017'!L13,0,IF(($C$5-'Tariffs 2017'!L13)&lt;='Tariffs 2017'!M13,(($C$5-'Tariffs 2017'!L13)*'Tariffs 2017'!R13/100),(('Tariffs 2017'!M13-'Tariffs 2017'!L13)*'Tariffs 2017'!R13/100)))</f>
        <v>0</v>
      </c>
      <c r="I19" s="358">
        <f>IF($C$5&lt;'Tariffs 2017'!M13,0,IF(($C$5-'Tariffs 2017'!M13)&lt;='Tariffs 2017'!N13,(($C$5-'Tariffs 2017'!M13)*'Tariffs 2017'!S13/100),(('Tariffs 2017'!N13-'Tariffs 2017'!M13)*'Tariffs 2017'!S13/100)))</f>
        <v>0</v>
      </c>
      <c r="J19" s="358">
        <f>IF(($C$5&lt;'Tariffs 2017'!N13),(0),($C$5-'Tariffs 2017'!N13)*'Tariffs 2017'!T13/100)</f>
        <v>0</v>
      </c>
      <c r="K19" s="358">
        <f t="shared" si="1"/>
        <v>168.499</v>
      </c>
      <c r="L19" s="358">
        <f t="shared" si="2"/>
        <v>780.59399999999994</v>
      </c>
      <c r="M19" s="359">
        <f t="shared" si="3"/>
        <v>1010.9939999999999</v>
      </c>
      <c r="N19" s="360">
        <f t="shared" si="4"/>
        <v>1112.0934</v>
      </c>
      <c r="O19" s="357">
        <f>'Tariffs 2017'!AK13</f>
        <v>0</v>
      </c>
      <c r="P19" s="357">
        <f>'Tariffs 2017'!AL13</f>
        <v>0</v>
      </c>
      <c r="Q19" s="357">
        <f>'Tariffs 2017'!AM13</f>
        <v>0</v>
      </c>
      <c r="R19" s="357">
        <f>'Tariffs 2017'!AN13</f>
        <v>10</v>
      </c>
      <c r="S19" s="372">
        <f t="shared" si="6"/>
        <v>1010.9939999999999</v>
      </c>
      <c r="T19" s="372">
        <f t="shared" si="7"/>
        <v>932.93459999999993</v>
      </c>
      <c r="U19" s="369">
        <f t="shared" si="8"/>
        <v>1112.0934</v>
      </c>
      <c r="V19" s="369">
        <f t="shared" si="11"/>
        <v>1026.2280599999999</v>
      </c>
      <c r="W19" s="361">
        <f>'Tariffs 2017'!AU13</f>
        <v>0</v>
      </c>
      <c r="X19" s="361" t="str">
        <f>'Tariffs 2017'!AV13</f>
        <v>n</v>
      </c>
      <c r="Y19" s="362" t="s">
        <v>288</v>
      </c>
    </row>
    <row r="20" spans="1:25" ht="25" customHeight="1" thickTop="1" x14ac:dyDescent="0.15">
      <c r="A20" s="349" t="str">
        <f>'Tariffs 2017'!F14</f>
        <v>Origin Energy</v>
      </c>
      <c r="B20" s="350" t="str">
        <f>'Tariffs 2017'!D14</f>
        <v>Envestra Cooma</v>
      </c>
      <c r="C20" s="350" t="str">
        <f>'Tariffs 2017'!G14</f>
        <v>Saver</v>
      </c>
      <c r="D20" s="351">
        <f>60*'Tariffs 2017'!H14/100</f>
        <v>43.566000000000003</v>
      </c>
      <c r="E20" s="351">
        <f>$C$5*'Tariffs 2017'!O14/100</f>
        <v>133.5</v>
      </c>
      <c r="F20" s="351">
        <v>0</v>
      </c>
      <c r="G20" s="351">
        <v>0</v>
      </c>
      <c r="H20" s="351">
        <v>0</v>
      </c>
      <c r="I20" s="351">
        <v>0</v>
      </c>
      <c r="J20" s="351">
        <v>0</v>
      </c>
      <c r="K20" s="351">
        <f t="shared" si="1"/>
        <v>177.066</v>
      </c>
      <c r="L20" s="351">
        <f t="shared" si="2"/>
        <v>801</v>
      </c>
      <c r="M20" s="352">
        <f t="shared" si="3"/>
        <v>1062.396</v>
      </c>
      <c r="N20" s="353">
        <f t="shared" si="4"/>
        <v>1168.6356000000001</v>
      </c>
      <c r="O20" s="350">
        <f>'Tariffs 2017'!AK14</f>
        <v>0</v>
      </c>
      <c r="P20" s="350">
        <f>'Tariffs 2017'!AL14</f>
        <v>0</v>
      </c>
      <c r="Q20" s="350">
        <f>'Tariffs 2017'!AM14</f>
        <v>0</v>
      </c>
      <c r="R20" s="350">
        <f>'Tariffs 2017'!AN14</f>
        <v>10</v>
      </c>
      <c r="S20" s="371">
        <f t="shared" si="6"/>
        <v>1062.396</v>
      </c>
      <c r="T20" s="371">
        <f t="shared" si="7"/>
        <v>982.29599999999994</v>
      </c>
      <c r="U20" s="368">
        <f t="shared" si="8"/>
        <v>1168.6356000000001</v>
      </c>
      <c r="V20" s="368">
        <f t="shared" ref="V20:V21" si="12">T20*1.1</f>
        <v>1080.5255999999999</v>
      </c>
      <c r="W20" s="354">
        <f>'Tariffs 2017'!AU14</f>
        <v>0</v>
      </c>
      <c r="X20" s="354" t="str">
        <f>'Tariffs 2017'!AV14</f>
        <v>n</v>
      </c>
      <c r="Y20" s="355" t="s">
        <v>288</v>
      </c>
    </row>
    <row r="21" spans="1:25" ht="25" customHeight="1" thickBot="1" x14ac:dyDescent="0.2">
      <c r="A21" s="356" t="str">
        <f>'Tariffs 2017'!F15</f>
        <v>Red Energy</v>
      </c>
      <c r="B21" s="357" t="str">
        <f>'Tariffs 2017'!D15</f>
        <v>Envestra Cooma</v>
      </c>
      <c r="C21" s="357" t="str">
        <f>'Tariffs 2017'!G15</f>
        <v>Easy Saver</v>
      </c>
      <c r="D21" s="358">
        <f>60*'Tariffs 2017'!H15/100</f>
        <v>43.566000000000003</v>
      </c>
      <c r="E21" s="358">
        <f>$C$5*'Tariffs 2017'!O15/100</f>
        <v>133.5</v>
      </c>
      <c r="F21" s="358">
        <v>0</v>
      </c>
      <c r="G21" s="358">
        <v>0</v>
      </c>
      <c r="H21" s="358">
        <v>0</v>
      </c>
      <c r="I21" s="358">
        <v>0</v>
      </c>
      <c r="J21" s="358">
        <v>0</v>
      </c>
      <c r="K21" s="358">
        <f t="shared" si="1"/>
        <v>177.066</v>
      </c>
      <c r="L21" s="358">
        <f t="shared" si="2"/>
        <v>801</v>
      </c>
      <c r="M21" s="359">
        <f t="shared" si="3"/>
        <v>1062.396</v>
      </c>
      <c r="N21" s="360">
        <f t="shared" si="4"/>
        <v>1168.6356000000001</v>
      </c>
      <c r="O21" s="357">
        <f>'Tariffs 2017'!AK15</f>
        <v>0</v>
      </c>
      <c r="P21" s="357">
        <f>'Tariffs 2017'!AL15</f>
        <v>0</v>
      </c>
      <c r="Q21" s="357">
        <f>'Tariffs 2017'!AM15</f>
        <v>10</v>
      </c>
      <c r="R21" s="357">
        <f>'Tariffs 2017'!AN15</f>
        <v>0</v>
      </c>
      <c r="S21" s="372">
        <f t="shared" si="6"/>
        <v>1062.396</v>
      </c>
      <c r="T21" s="372">
        <f>S21-(M21*Q21/100)</f>
        <v>956.15639999999996</v>
      </c>
      <c r="U21" s="369">
        <f t="shared" si="8"/>
        <v>1168.6356000000001</v>
      </c>
      <c r="V21" s="369">
        <f t="shared" si="12"/>
        <v>1051.7720400000001</v>
      </c>
      <c r="W21" s="361">
        <f>'Tariffs 2017'!AU15</f>
        <v>0</v>
      </c>
      <c r="X21" s="361" t="str">
        <f>'Tariffs 2017'!AV15</f>
        <v>n</v>
      </c>
      <c r="Y21" s="362" t="s">
        <v>400</v>
      </c>
    </row>
    <row r="22" spans="1:25" ht="25" customHeight="1" thickTop="1" thickBot="1" x14ac:dyDescent="0.2">
      <c r="A22" s="363" t="str">
        <f>'Tariffs 2017'!F16</f>
        <v>Origin Energy</v>
      </c>
      <c r="B22" s="347" t="str">
        <f>'Tariffs 2017'!D16</f>
        <v>Envestra Temora</v>
      </c>
      <c r="C22" s="347" t="str">
        <f>'Tariffs 2017'!G16</f>
        <v>Saver</v>
      </c>
      <c r="D22" s="344">
        <f>60*'Tariffs 2017'!H16/100</f>
        <v>46.59</v>
      </c>
      <c r="E22" s="344">
        <f>$C$5*'Tariffs 2017'!O16/100</f>
        <v>135.5</v>
      </c>
      <c r="F22" s="344">
        <v>0</v>
      </c>
      <c r="G22" s="344">
        <v>0</v>
      </c>
      <c r="H22" s="344">
        <v>0</v>
      </c>
      <c r="I22" s="344">
        <v>0</v>
      </c>
      <c r="J22" s="344">
        <v>0</v>
      </c>
      <c r="K22" s="344">
        <f t="shared" si="1"/>
        <v>182.09</v>
      </c>
      <c r="L22" s="344">
        <f t="shared" si="2"/>
        <v>813</v>
      </c>
      <c r="M22" s="345">
        <f t="shared" si="3"/>
        <v>1092.54</v>
      </c>
      <c r="N22" s="346">
        <f t="shared" si="4"/>
        <v>1201.7940000000001</v>
      </c>
      <c r="O22" s="347">
        <f>'Tariffs 2017'!AK16</f>
        <v>0</v>
      </c>
      <c r="P22" s="347">
        <f>'Tariffs 2017'!AL16</f>
        <v>0</v>
      </c>
      <c r="Q22" s="347">
        <f>'Tariffs 2017'!AM16</f>
        <v>0</v>
      </c>
      <c r="R22" s="347">
        <f>'Tariffs 2017'!AN16</f>
        <v>10</v>
      </c>
      <c r="S22" s="373">
        <f t="shared" si="6"/>
        <v>1092.54</v>
      </c>
      <c r="T22" s="373">
        <f>S22-(L22*R22/100)</f>
        <v>1011.24</v>
      </c>
      <c r="U22" s="348">
        <f t="shared" si="8"/>
        <v>1201.7940000000001</v>
      </c>
      <c r="V22" s="348">
        <f t="shared" ref="V22" si="13">T22*1.1</f>
        <v>1112.364</v>
      </c>
      <c r="W22" s="364">
        <f>'Tariffs 2017'!AU16</f>
        <v>0</v>
      </c>
      <c r="X22" s="364" t="str">
        <f>'Tariffs 2017'!AV16</f>
        <v>n</v>
      </c>
      <c r="Y22" s="365" t="s">
        <v>288</v>
      </c>
    </row>
    <row r="23" spans="1:25" ht="25" customHeight="1" thickTop="1" x14ac:dyDescent="0.15">
      <c r="A23" s="349" t="str">
        <f>'Tariffs 2017'!F17</f>
        <v>Origin Energy</v>
      </c>
      <c r="B23" s="350" t="str">
        <f>'Tariffs 2017'!D17</f>
        <v>Envestra Tumut</v>
      </c>
      <c r="C23" s="350" t="str">
        <f>'Tariffs 2017'!G17</f>
        <v>Saver</v>
      </c>
      <c r="D23" s="351">
        <f>60*'Tariffs 2017'!H17/100</f>
        <v>49.811999999999998</v>
      </c>
      <c r="E23" s="351">
        <f>$C$5*'Tariffs 2017'!O17/100</f>
        <v>138.99999999999997</v>
      </c>
      <c r="F23" s="351">
        <v>0</v>
      </c>
      <c r="G23" s="351">
        <v>0</v>
      </c>
      <c r="H23" s="351">
        <v>0</v>
      </c>
      <c r="I23" s="351">
        <v>0</v>
      </c>
      <c r="J23" s="351">
        <v>0</v>
      </c>
      <c r="K23" s="351">
        <f t="shared" si="1"/>
        <v>188.81199999999995</v>
      </c>
      <c r="L23" s="351">
        <f t="shared" si="2"/>
        <v>833.99999999999989</v>
      </c>
      <c r="M23" s="352">
        <f t="shared" si="3"/>
        <v>1132.8719999999998</v>
      </c>
      <c r="N23" s="353">
        <f t="shared" si="4"/>
        <v>1246.1591999999998</v>
      </c>
      <c r="O23" s="350">
        <f>'Tariffs 2017'!AK17</f>
        <v>0</v>
      </c>
      <c r="P23" s="350">
        <f>'Tariffs 2017'!AL17</f>
        <v>0</v>
      </c>
      <c r="Q23" s="350">
        <f>'Tariffs 2017'!AM17</f>
        <v>0</v>
      </c>
      <c r="R23" s="350">
        <f>'Tariffs 2017'!AN17</f>
        <v>10</v>
      </c>
      <c r="S23" s="371">
        <f t="shared" si="6"/>
        <v>1132.8719999999998</v>
      </c>
      <c r="T23" s="371">
        <f>S23-(L23*R23/100)</f>
        <v>1049.4719999999998</v>
      </c>
      <c r="U23" s="368">
        <f t="shared" si="8"/>
        <v>1246.1591999999998</v>
      </c>
      <c r="V23" s="368">
        <f t="shared" ref="V23:V24" si="14">T23*1.1</f>
        <v>1154.4191999999998</v>
      </c>
      <c r="W23" s="354">
        <f>'Tariffs 2017'!AU17</f>
        <v>0</v>
      </c>
      <c r="X23" s="354" t="str">
        <f>'Tariffs 2017'!AV17</f>
        <v>n</v>
      </c>
      <c r="Y23" s="355" t="s">
        <v>288</v>
      </c>
    </row>
    <row r="24" spans="1:25" ht="25" customHeight="1" thickBot="1" x14ac:dyDescent="0.2">
      <c r="A24" s="356" t="str">
        <f>'Tariffs 2017'!F18</f>
        <v>Red Energy</v>
      </c>
      <c r="B24" s="357" t="str">
        <f>'Tariffs 2017'!D18</f>
        <v>Envestra Tumut</v>
      </c>
      <c r="C24" s="357" t="str">
        <f>'Tariffs 2017'!G18</f>
        <v>Easy Saver</v>
      </c>
      <c r="D24" s="358">
        <f>60*'Tariffs 2017'!H18/100</f>
        <v>49.211999999999996</v>
      </c>
      <c r="E24" s="358">
        <f>$C$5*'Tariffs 2017'!O18/100</f>
        <v>138.99999999999997</v>
      </c>
      <c r="F24" s="358">
        <v>0</v>
      </c>
      <c r="G24" s="358">
        <v>0</v>
      </c>
      <c r="H24" s="358">
        <v>0</v>
      </c>
      <c r="I24" s="358">
        <v>0</v>
      </c>
      <c r="J24" s="358">
        <v>0</v>
      </c>
      <c r="K24" s="358">
        <f t="shared" si="1"/>
        <v>188.21199999999996</v>
      </c>
      <c r="L24" s="358">
        <f t="shared" si="2"/>
        <v>833.99999999999977</v>
      </c>
      <c r="M24" s="359">
        <f t="shared" si="3"/>
        <v>1129.2719999999997</v>
      </c>
      <c r="N24" s="360">
        <f t="shared" si="4"/>
        <v>1242.1991999999998</v>
      </c>
      <c r="O24" s="357">
        <f>'Tariffs 2017'!AK18</f>
        <v>0</v>
      </c>
      <c r="P24" s="357">
        <f>'Tariffs 2017'!AL18</f>
        <v>0</v>
      </c>
      <c r="Q24" s="357">
        <f>'Tariffs 2017'!AM18</f>
        <v>10</v>
      </c>
      <c r="R24" s="357">
        <f>'Tariffs 2017'!AN18</f>
        <v>0</v>
      </c>
      <c r="S24" s="372">
        <f t="shared" si="6"/>
        <v>1129.2719999999997</v>
      </c>
      <c r="T24" s="372">
        <f>S24-(M24*Q24/100)</f>
        <v>1016.3447999999997</v>
      </c>
      <c r="U24" s="369">
        <f t="shared" si="8"/>
        <v>1242.1991999999998</v>
      </c>
      <c r="V24" s="369">
        <f t="shared" si="14"/>
        <v>1117.9792799999998</v>
      </c>
      <c r="W24" s="361">
        <f>'Tariffs 2017'!AU18</f>
        <v>0</v>
      </c>
      <c r="X24" s="361" t="str">
        <f>'Tariffs 2017'!AV18</f>
        <v>n</v>
      </c>
      <c r="Y24" s="362" t="s">
        <v>400</v>
      </c>
    </row>
    <row r="25" spans="1:25" ht="25" customHeight="1" thickTop="1" thickBot="1" x14ac:dyDescent="0.2">
      <c r="A25" s="363" t="str">
        <f>'Tariffs 2017'!F19</f>
        <v>Origin Energy</v>
      </c>
      <c r="B25" s="347" t="str">
        <f>'Tariffs 2017'!D19</f>
        <v>Envestra Wagga Wagga</v>
      </c>
      <c r="C25" s="347" t="str">
        <f>'Tariffs 2017'!G19</f>
        <v>Saver</v>
      </c>
      <c r="D25" s="344">
        <f>60*'Tariffs 2017'!H19/100</f>
        <v>52.872000000000007</v>
      </c>
      <c r="E25" s="344">
        <f>$C$5*'Tariffs 2017'!O19/100</f>
        <v>112.5</v>
      </c>
      <c r="F25" s="344">
        <v>0</v>
      </c>
      <c r="G25" s="344">
        <v>0</v>
      </c>
      <c r="H25" s="344">
        <v>0</v>
      </c>
      <c r="I25" s="344">
        <v>0</v>
      </c>
      <c r="J25" s="344">
        <v>0</v>
      </c>
      <c r="K25" s="344">
        <f t="shared" si="1"/>
        <v>165.37200000000001</v>
      </c>
      <c r="L25" s="344">
        <f t="shared" si="2"/>
        <v>675</v>
      </c>
      <c r="M25" s="345">
        <f t="shared" si="3"/>
        <v>992.23200000000008</v>
      </c>
      <c r="N25" s="346">
        <f t="shared" si="4"/>
        <v>1091.4552000000001</v>
      </c>
      <c r="O25" s="347">
        <f>'Tariffs 2017'!AK19</f>
        <v>0</v>
      </c>
      <c r="P25" s="347">
        <f>'Tariffs 2017'!AL19</f>
        <v>0</v>
      </c>
      <c r="Q25" s="347">
        <f>'Tariffs 2017'!AM19</f>
        <v>0</v>
      </c>
      <c r="R25" s="347">
        <f>'Tariffs 2017'!AN19</f>
        <v>10</v>
      </c>
      <c r="S25" s="373">
        <f t="shared" si="6"/>
        <v>992.23200000000008</v>
      </c>
      <c r="T25" s="373">
        <f>S25-(L25*R25/100)</f>
        <v>924.73200000000008</v>
      </c>
      <c r="U25" s="348">
        <f t="shared" si="8"/>
        <v>1091.4552000000001</v>
      </c>
      <c r="V25" s="348">
        <f t="shared" ref="V25" si="15">T25*1.1</f>
        <v>1017.2052000000002</v>
      </c>
      <c r="W25" s="364">
        <f>'Tariffs 2017'!AU19</f>
        <v>0</v>
      </c>
      <c r="X25" s="364" t="str">
        <f>'Tariffs 2017'!AV19</f>
        <v>n</v>
      </c>
      <c r="Y25" s="365" t="s">
        <v>288</v>
      </c>
    </row>
    <row r="26" spans="1:25" ht="25" customHeight="1" thickTop="1" thickBot="1" x14ac:dyDescent="0.2">
      <c r="A26" s="169" t="str">
        <f>'Tariffs 2017'!F20</f>
        <v>Origin Energy</v>
      </c>
      <c r="B26" s="34" t="str">
        <f>'Tariffs 2017'!D20</f>
        <v>Central Ranges Tamworth</v>
      </c>
      <c r="C26" s="34" t="str">
        <f>'Tariffs 2017'!G20</f>
        <v>Saver</v>
      </c>
      <c r="D26" s="170">
        <f>60*'Tariffs 2017'!H20/100</f>
        <v>39.6</v>
      </c>
      <c r="E26" s="170">
        <f>$C$5*'Tariffs 2017'!O20/100</f>
        <v>198.5</v>
      </c>
      <c r="F26" s="170">
        <v>0</v>
      </c>
      <c r="G26" s="170">
        <v>0</v>
      </c>
      <c r="H26" s="170">
        <v>0</v>
      </c>
      <c r="I26" s="170">
        <v>0</v>
      </c>
      <c r="J26" s="170">
        <v>0</v>
      </c>
      <c r="K26" s="170">
        <f t="shared" si="1"/>
        <v>238.1</v>
      </c>
      <c r="L26" s="170">
        <f t="shared" si="2"/>
        <v>1191</v>
      </c>
      <c r="M26" s="171">
        <f t="shared" si="3"/>
        <v>1428.6</v>
      </c>
      <c r="N26" s="172">
        <f t="shared" si="4"/>
        <v>1571.46</v>
      </c>
      <c r="O26" s="34">
        <f>'Tariffs 2017'!AK20</f>
        <v>0</v>
      </c>
      <c r="P26" s="34">
        <f>'Tariffs 2017'!AL20</f>
        <v>0</v>
      </c>
      <c r="Q26" s="34">
        <f>'Tariffs 2017'!AM20</f>
        <v>0</v>
      </c>
      <c r="R26" s="34">
        <f>'Tariffs 2017'!AN20</f>
        <v>10</v>
      </c>
      <c r="S26" s="173">
        <f t="shared" si="6"/>
        <v>1428.6</v>
      </c>
      <c r="T26" s="173">
        <f>S26-(L26*R26/100)</f>
        <v>1309.5</v>
      </c>
      <c r="U26" s="370">
        <f t="shared" si="8"/>
        <v>1571.46</v>
      </c>
      <c r="V26" s="370">
        <f t="shared" ref="V26" si="16">T26*1.1</f>
        <v>1440.45</v>
      </c>
      <c r="W26" s="174">
        <f>'Tariffs 2017'!AU20</f>
        <v>0</v>
      </c>
      <c r="X26" s="174" t="str">
        <f>'Tariffs 2017'!AV20</f>
        <v>n</v>
      </c>
      <c r="Y26" s="175" t="s">
        <v>288</v>
      </c>
    </row>
    <row r="27" spans="1:25" s="180" customFormat="1" x14ac:dyDescent="0.15"/>
    <row r="28" spans="1:25" s="180" customFormat="1" x14ac:dyDescent="0.15"/>
    <row r="29" spans="1:25" s="180" customFormat="1" x14ac:dyDescent="0.15"/>
    <row r="30" spans="1:25" s="180" customFormat="1" x14ac:dyDescent="0.15"/>
    <row r="31" spans="1:25" s="180" customFormat="1" x14ac:dyDescent="0.15"/>
    <row r="32" spans="1:25" s="180" customFormat="1" x14ac:dyDescent="0.15"/>
    <row r="33" s="180" customFormat="1" x14ac:dyDescent="0.15"/>
    <row r="34" s="180" customFormat="1" x14ac:dyDescent="0.15"/>
    <row r="35" s="180" customFormat="1" x14ac:dyDescent="0.15"/>
    <row r="36" s="180" customFormat="1" x14ac:dyDescent="0.15"/>
    <row r="37" s="180" customFormat="1" x14ac:dyDescent="0.15"/>
    <row r="38" s="180" customFormat="1" x14ac:dyDescent="0.15"/>
    <row r="39" s="180" customFormat="1" x14ac:dyDescent="0.15"/>
    <row r="40" s="180" customFormat="1" x14ac:dyDescent="0.15"/>
    <row r="41" s="180" customFormat="1" x14ac:dyDescent="0.15"/>
    <row r="42" s="180" customFormat="1" x14ac:dyDescent="0.15"/>
    <row r="43" s="180" customFormat="1" x14ac:dyDescent="0.15"/>
    <row r="44" s="180" customFormat="1" x14ac:dyDescent="0.15"/>
    <row r="45" s="180" customFormat="1" x14ac:dyDescent="0.15"/>
    <row r="46" s="180" customFormat="1" x14ac:dyDescent="0.15"/>
    <row r="47" s="180" customFormat="1" x14ac:dyDescent="0.15"/>
    <row r="48" s="180" customFormat="1" x14ac:dyDescent="0.15"/>
    <row r="49" s="180" customFormat="1" x14ac:dyDescent="0.15"/>
    <row r="50" s="180" customFormat="1" x14ac:dyDescent="0.15"/>
    <row r="51" s="180" customFormat="1" x14ac:dyDescent="0.15"/>
    <row r="52" s="180" customFormat="1" x14ac:dyDescent="0.15"/>
    <row r="53" s="180" customFormat="1" x14ac:dyDescent="0.15"/>
    <row r="54" s="180" customFormat="1" x14ac:dyDescent="0.15"/>
    <row r="55" s="180" customFormat="1" x14ac:dyDescent="0.15"/>
    <row r="56" s="180" customFormat="1" x14ac:dyDescent="0.15"/>
    <row r="57" s="180" customFormat="1" x14ac:dyDescent="0.15"/>
    <row r="58" s="180" customFormat="1" x14ac:dyDescent="0.15"/>
    <row r="59" s="180" customFormat="1" x14ac:dyDescent="0.15"/>
    <row r="60" s="180" customFormat="1" x14ac:dyDescent="0.15"/>
    <row r="61" s="180" customFormat="1" x14ac:dyDescent="0.15"/>
    <row r="62" s="180" customFormat="1" x14ac:dyDescent="0.15"/>
    <row r="63" s="180" customFormat="1" x14ac:dyDescent="0.15"/>
    <row r="64" s="180" customFormat="1" x14ac:dyDescent="0.15"/>
    <row r="65" s="180" customFormat="1" x14ac:dyDescent="0.15"/>
    <row r="66" s="180" customFormat="1" x14ac:dyDescent="0.15"/>
    <row r="67" s="180" customFormat="1" x14ac:dyDescent="0.15"/>
    <row r="68" s="180" customFormat="1" x14ac:dyDescent="0.15"/>
    <row r="69" s="180" customFormat="1" x14ac:dyDescent="0.15"/>
    <row r="70" s="180" customFormat="1" x14ac:dyDescent="0.15"/>
    <row r="71" s="180" customFormat="1" x14ac:dyDescent="0.15"/>
    <row r="72" s="180" customFormat="1" x14ac:dyDescent="0.15"/>
    <row r="73" s="180" customFormat="1" x14ac:dyDescent="0.15"/>
    <row r="74" s="180" customFormat="1" x14ac:dyDescent="0.15"/>
    <row r="75" s="180" customFormat="1" x14ac:dyDescent="0.15"/>
    <row r="76" s="180" customFormat="1" x14ac:dyDescent="0.15"/>
    <row r="77" s="180" customFormat="1" x14ac:dyDescent="0.15"/>
    <row r="78" s="180" customFormat="1" x14ac:dyDescent="0.15"/>
    <row r="79" s="180" customFormat="1" x14ac:dyDescent="0.15"/>
    <row r="80" s="180" customFormat="1" x14ac:dyDescent="0.15"/>
    <row r="81" s="180" customFormat="1" x14ac:dyDescent="0.15"/>
    <row r="82" s="180" customFormat="1" x14ac:dyDescent="0.15"/>
    <row r="83" s="180" customFormat="1" x14ac:dyDescent="0.15"/>
    <row r="84" s="180" customFormat="1" x14ac:dyDescent="0.15"/>
    <row r="85" s="180" customFormat="1" x14ac:dyDescent="0.15"/>
    <row r="86" s="180" customFormat="1" x14ac:dyDescent="0.15"/>
    <row r="87" s="180" customFormat="1" x14ac:dyDescent="0.15"/>
    <row r="88" s="180" customFormat="1" x14ac:dyDescent="0.15"/>
    <row r="89" s="180" customFormat="1" x14ac:dyDescent="0.15"/>
    <row r="90" s="180" customFormat="1" x14ac:dyDescent="0.15"/>
    <row r="91" s="180" customFormat="1" x14ac:dyDescent="0.15"/>
    <row r="92" s="180" customFormat="1" x14ac:dyDescent="0.15"/>
    <row r="93" s="180" customFormat="1" x14ac:dyDescent="0.15"/>
    <row r="94" s="180" customFormat="1" x14ac:dyDescent="0.15"/>
    <row r="95" s="180" customFormat="1" x14ac:dyDescent="0.15"/>
    <row r="96" s="180" customFormat="1" x14ac:dyDescent="0.15"/>
    <row r="97" s="180" customFormat="1" x14ac:dyDescent="0.15"/>
    <row r="98" s="180" customFormat="1" x14ac:dyDescent="0.15"/>
    <row r="99" s="180" customFormat="1" x14ac:dyDescent="0.15"/>
    <row r="100" s="180" customFormat="1" x14ac:dyDescent="0.15"/>
    <row r="101" s="180" customFormat="1" x14ac:dyDescent="0.15"/>
    <row r="102" s="180" customFormat="1" x14ac:dyDescent="0.15"/>
    <row r="103" s="180" customFormat="1" x14ac:dyDescent="0.15"/>
    <row r="104" s="180" customFormat="1" x14ac:dyDescent="0.15"/>
    <row r="105" s="180" customFormat="1" x14ac:dyDescent="0.15"/>
    <row r="106" s="180" customFormat="1" x14ac:dyDescent="0.15"/>
    <row r="107" s="180" customFormat="1" x14ac:dyDescent="0.15"/>
    <row r="108" s="180" customFormat="1" x14ac:dyDescent="0.15"/>
    <row r="109" s="180" customFormat="1" x14ac:dyDescent="0.15"/>
    <row r="110" s="180" customFormat="1" x14ac:dyDescent="0.15"/>
    <row r="111" s="180" customFormat="1" x14ac:dyDescent="0.15"/>
    <row r="112" s="180" customFormat="1" x14ac:dyDescent="0.15"/>
    <row r="113" s="180" customFormat="1" x14ac:dyDescent="0.15"/>
    <row r="114" s="180" customFormat="1" x14ac:dyDescent="0.15"/>
    <row r="115" s="180" customFormat="1" x14ac:dyDescent="0.15"/>
    <row r="116" s="180" customFormat="1" x14ac:dyDescent="0.15"/>
    <row r="117" s="180" customFormat="1" x14ac:dyDescent="0.15"/>
    <row r="118" s="180" customFormat="1" x14ac:dyDescent="0.15"/>
    <row r="119" s="180" customFormat="1" x14ac:dyDescent="0.15"/>
    <row r="120" s="180" customFormat="1" x14ac:dyDescent="0.15"/>
    <row r="121" s="180" customFormat="1" x14ac:dyDescent="0.15"/>
    <row r="122" s="180" customFormat="1" x14ac:dyDescent="0.15"/>
    <row r="123" s="180" customFormat="1" x14ac:dyDescent="0.15"/>
    <row r="124" s="180" customFormat="1" x14ac:dyDescent="0.15"/>
    <row r="125" s="180" customFormat="1" x14ac:dyDescent="0.15"/>
    <row r="126" s="180" customFormat="1" x14ac:dyDescent="0.15"/>
    <row r="127" s="180" customFormat="1" x14ac:dyDescent="0.15"/>
    <row r="128" s="180" customFormat="1" x14ac:dyDescent="0.15"/>
    <row r="129" s="180" customFormat="1" x14ac:dyDescent="0.15"/>
    <row r="130" s="180" customFormat="1" x14ac:dyDescent="0.15"/>
    <row r="131" s="180" customFormat="1" x14ac:dyDescent="0.15"/>
    <row r="132" s="180" customFormat="1" x14ac:dyDescent="0.15"/>
    <row r="133" s="180" customFormat="1" x14ac:dyDescent="0.15"/>
    <row r="134" s="180" customFormat="1" x14ac:dyDescent="0.15"/>
    <row r="135" s="180" customFormat="1" x14ac:dyDescent="0.15"/>
    <row r="136" s="180" customFormat="1" x14ac:dyDescent="0.15"/>
    <row r="137" s="180" customFormat="1" x14ac:dyDescent="0.15"/>
    <row r="138" s="180" customFormat="1" x14ac:dyDescent="0.15"/>
    <row r="139" s="180" customFormat="1" x14ac:dyDescent="0.15"/>
    <row r="140" s="180" customFormat="1" x14ac:dyDescent="0.15"/>
    <row r="141" s="180" customFormat="1" x14ac:dyDescent="0.15"/>
    <row r="142" s="180" customFormat="1" x14ac:dyDescent="0.15"/>
    <row r="143" s="180" customFormat="1" x14ac:dyDescent="0.15"/>
    <row r="144" s="180" customFormat="1" x14ac:dyDescent="0.15"/>
    <row r="145" s="180" customFormat="1" x14ac:dyDescent="0.15"/>
    <row r="146" s="180" customFormat="1" x14ac:dyDescent="0.15"/>
    <row r="147" s="180" customFormat="1" x14ac:dyDescent="0.15"/>
    <row r="148" s="180" customFormat="1" x14ac:dyDescent="0.15"/>
    <row r="149" s="180" customFormat="1" x14ac:dyDescent="0.15"/>
    <row r="150" s="180" customFormat="1" x14ac:dyDescent="0.15"/>
    <row r="151" s="180" customFormat="1" x14ac:dyDescent="0.15"/>
    <row r="152" s="180" customFormat="1" x14ac:dyDescent="0.15"/>
    <row r="153" s="180" customFormat="1" x14ac:dyDescent="0.15"/>
    <row r="154" s="180" customFormat="1" x14ac:dyDescent="0.15"/>
    <row r="155" s="180" customFormat="1" x14ac:dyDescent="0.15"/>
    <row r="156" s="180" customFormat="1" x14ac:dyDescent="0.15"/>
    <row r="157" s="180" customFormat="1" x14ac:dyDescent="0.15"/>
    <row r="158" s="180" customFormat="1" x14ac:dyDescent="0.15"/>
    <row r="159" s="180" customFormat="1" x14ac:dyDescent="0.15"/>
    <row r="160" s="180" customFormat="1" x14ac:dyDescent="0.15"/>
    <row r="161" s="180" customFormat="1" x14ac:dyDescent="0.15"/>
    <row r="162" s="180" customFormat="1" x14ac:dyDescent="0.15"/>
    <row r="163" s="180" customFormat="1" x14ac:dyDescent="0.15"/>
    <row r="164" s="180" customFormat="1" x14ac:dyDescent="0.15"/>
    <row r="165" s="180" customFormat="1" x14ac:dyDescent="0.15"/>
    <row r="166" s="180" customFormat="1" x14ac:dyDescent="0.15"/>
    <row r="167" s="180" customFormat="1" x14ac:dyDescent="0.15"/>
    <row r="168" s="180" customFormat="1" x14ac:dyDescent="0.15"/>
    <row r="169" s="180" customFormat="1" x14ac:dyDescent="0.15"/>
    <row r="170" s="180" customFormat="1" x14ac:dyDescent="0.15"/>
    <row r="171" s="180" customFormat="1" x14ac:dyDescent="0.15"/>
    <row r="172" s="180" customFormat="1" x14ac:dyDescent="0.15"/>
    <row r="173" s="180" customFormat="1" x14ac:dyDescent="0.15"/>
    <row r="174" s="180" customFormat="1" x14ac:dyDescent="0.15"/>
    <row r="175" s="180" customFormat="1" x14ac:dyDescent="0.15"/>
    <row r="176" s="180" customFormat="1" x14ac:dyDescent="0.15"/>
    <row r="177" s="180" customFormat="1" x14ac:dyDescent="0.15"/>
    <row r="178" s="180" customFormat="1" x14ac:dyDescent="0.15"/>
    <row r="179" s="180" customFormat="1" x14ac:dyDescent="0.15"/>
    <row r="180" s="180" customFormat="1" x14ac:dyDescent="0.15"/>
    <row r="181" s="180" customFormat="1" x14ac:dyDescent="0.15"/>
    <row r="182" s="180" customFormat="1" x14ac:dyDescent="0.15"/>
    <row r="183" s="180" customFormat="1" x14ac:dyDescent="0.15"/>
    <row r="184" s="180" customFormat="1" x14ac:dyDescent="0.15"/>
    <row r="185" s="180" customFormat="1" x14ac:dyDescent="0.15"/>
    <row r="186" s="180" customFormat="1" x14ac:dyDescent="0.15"/>
    <row r="187" s="180" customFormat="1" x14ac:dyDescent="0.15"/>
    <row r="188" s="180" customFormat="1" x14ac:dyDescent="0.15"/>
    <row r="189" s="180" customFormat="1" x14ac:dyDescent="0.15"/>
    <row r="190" s="180" customFormat="1" x14ac:dyDescent="0.15"/>
    <row r="191" s="180" customFormat="1" x14ac:dyDescent="0.15"/>
    <row r="192" s="180" customFormat="1" x14ac:dyDescent="0.15"/>
    <row r="193" s="180" customFormat="1" x14ac:dyDescent="0.15"/>
    <row r="194" s="180" customFormat="1" x14ac:dyDescent="0.15"/>
    <row r="195" s="180" customFormat="1" x14ac:dyDescent="0.15"/>
    <row r="196" s="180" customFormat="1" x14ac:dyDescent="0.15"/>
    <row r="197" s="180" customFormat="1" x14ac:dyDescent="0.15"/>
    <row r="198" s="180" customFormat="1" x14ac:dyDescent="0.15"/>
    <row r="199" s="180" customFormat="1" x14ac:dyDescent="0.15"/>
    <row r="200" s="180" customFormat="1" x14ac:dyDescent="0.15"/>
    <row r="201" s="180" customFormat="1" x14ac:dyDescent="0.15"/>
    <row r="202" s="180" customFormat="1" x14ac:dyDescent="0.15"/>
    <row r="203" s="180" customFormat="1" x14ac:dyDescent="0.15"/>
    <row r="204" s="180" customFormat="1" x14ac:dyDescent="0.15"/>
    <row r="205" s="180" customFormat="1" x14ac:dyDescent="0.15"/>
    <row r="206" s="180" customFormat="1" x14ac:dyDescent="0.15"/>
    <row r="207" s="180" customFormat="1" x14ac:dyDescent="0.15"/>
    <row r="208" s="180" customFormat="1" x14ac:dyDescent="0.15"/>
    <row r="209" s="180" customFormat="1" x14ac:dyDescent="0.15"/>
    <row r="210" s="180" customFormat="1" x14ac:dyDescent="0.15"/>
    <row r="211" s="180" customFormat="1" x14ac:dyDescent="0.15"/>
    <row r="212" s="180" customFormat="1" x14ac:dyDescent="0.15"/>
    <row r="213" s="180" customFormat="1" x14ac:dyDescent="0.15"/>
    <row r="214" s="180" customFormat="1" x14ac:dyDescent="0.15"/>
    <row r="215" s="180" customFormat="1" x14ac:dyDescent="0.15"/>
    <row r="216" s="180" customFormat="1" x14ac:dyDescent="0.15"/>
    <row r="217" s="180" customFormat="1" x14ac:dyDescent="0.15"/>
    <row r="218" s="180" customFormat="1" x14ac:dyDescent="0.15"/>
    <row r="219" s="180" customFormat="1" x14ac:dyDescent="0.15"/>
    <row r="220" s="180" customFormat="1" x14ac:dyDescent="0.15"/>
    <row r="221" s="180" customFormat="1" x14ac:dyDescent="0.15"/>
    <row r="222" s="180" customFormat="1" x14ac:dyDescent="0.15"/>
    <row r="223" s="180" customFormat="1" x14ac:dyDescent="0.15"/>
    <row r="224" s="180" customFormat="1" x14ac:dyDescent="0.15"/>
    <row r="225" s="180" customFormat="1" x14ac:dyDescent="0.15"/>
    <row r="226" s="180" customFormat="1" x14ac:dyDescent="0.15"/>
    <row r="227" s="180" customFormat="1" x14ac:dyDescent="0.15"/>
    <row r="228" s="180" customFormat="1" x14ac:dyDescent="0.15"/>
    <row r="229" s="180" customFormat="1" x14ac:dyDescent="0.15"/>
    <row r="230" s="180" customFormat="1" x14ac:dyDescent="0.15"/>
    <row r="231" s="180" customFormat="1" x14ac:dyDescent="0.15"/>
    <row r="232" s="180" customFormat="1" x14ac:dyDescent="0.15"/>
    <row r="233" s="180" customFormat="1" x14ac:dyDescent="0.15"/>
    <row r="234" s="180" customFormat="1" x14ac:dyDescent="0.15"/>
    <row r="235" s="180" customFormat="1" x14ac:dyDescent="0.15"/>
    <row r="236" s="180" customFormat="1" x14ac:dyDescent="0.15"/>
    <row r="237" s="180" customFormat="1" x14ac:dyDescent="0.15"/>
    <row r="238" s="180" customFormat="1" x14ac:dyDescent="0.15"/>
    <row r="239" s="180" customFormat="1" x14ac:dyDescent="0.15"/>
    <row r="240" s="180" customFormat="1" x14ac:dyDescent="0.15"/>
    <row r="241" s="180" customFormat="1" x14ac:dyDescent="0.15"/>
    <row r="242" s="180" customFormat="1" x14ac:dyDescent="0.15"/>
    <row r="243" s="180" customFormat="1" x14ac:dyDescent="0.15"/>
    <row r="244" s="180" customFormat="1" x14ac:dyDescent="0.15"/>
    <row r="245" s="180" customFormat="1" x14ac:dyDescent="0.15"/>
    <row r="246" s="180" customFormat="1" x14ac:dyDescent="0.15"/>
    <row r="247" s="180" customFormat="1" x14ac:dyDescent="0.15"/>
    <row r="248" s="180" customFormat="1" x14ac:dyDescent="0.15"/>
    <row r="249" s="180" customFormat="1" x14ac:dyDescent="0.15"/>
  </sheetData>
  <sheetProtection algorithmName="SHA-512" hashValue="KUTX/nIkvrUIlS94vBop/UVP1VkQ/+yp7gy+YLMZr5HDFbDJMZ8EFsICq6WoCMtzNT8oqnnJ0pBt/d9zvlX5Yg==" saltValue="l6cij+/QTET8I+Slw3cNqA==" spinCount="100000" sheet="1" objects="1" scenarios="1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EP172"/>
  <sheetViews>
    <sheetView workbookViewId="0">
      <selection activeCell="G13" sqref="G13"/>
    </sheetView>
  </sheetViews>
  <sheetFormatPr baseColWidth="10" defaultRowHeight="13" x14ac:dyDescent="0.15"/>
  <cols>
    <col min="1" max="1" width="17" style="26" customWidth="1"/>
    <col min="2" max="2" width="23.5" style="26" customWidth="1"/>
    <col min="3" max="3" width="12.5" style="26" customWidth="1"/>
    <col min="4" max="11" width="12.1640625" style="26" customWidth="1"/>
    <col min="12" max="12" width="10.6640625" style="26" hidden="1" customWidth="1"/>
    <col min="13" max="13" width="12.1640625" style="26" hidden="1" customWidth="1"/>
    <col min="14" max="18" width="12.1640625" style="26" customWidth="1"/>
    <col min="19" max="20" width="10.6640625" style="26" hidden="1" customWidth="1"/>
    <col min="21" max="24" width="12.1640625" style="26" customWidth="1"/>
    <col min="25" max="25" width="10.83203125" style="26"/>
    <col min="26" max="146" width="10.83203125" style="157"/>
    <col min="147" max="16384" width="10.83203125" style="26"/>
  </cols>
  <sheetData>
    <row r="1" spans="1:25" ht="14" x14ac:dyDescent="0.15">
      <c r="A1" s="156" t="s">
        <v>483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7"/>
    </row>
    <row r="2" spans="1:25" ht="14" x14ac:dyDescent="0.15">
      <c r="A2" s="158" t="s">
        <v>484</v>
      </c>
      <c r="B2" s="158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7"/>
    </row>
    <row r="3" spans="1:25" ht="15" thickBot="1" x14ac:dyDescent="0.2">
      <c r="A3" s="156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9"/>
      <c r="Y3" s="157"/>
    </row>
    <row r="4" spans="1:25" ht="14" x14ac:dyDescent="0.15">
      <c r="A4" s="160" t="s">
        <v>423</v>
      </c>
      <c r="B4" s="161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90"/>
    </row>
    <row r="5" spans="1:25" ht="14" x14ac:dyDescent="0.15">
      <c r="A5" s="91" t="s">
        <v>662</v>
      </c>
      <c r="B5" s="74"/>
      <c r="C5" s="176">
        <v>5000</v>
      </c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92"/>
    </row>
    <row r="6" spans="1:25" ht="14" x14ac:dyDescent="0.15">
      <c r="A6" s="91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92"/>
    </row>
    <row r="7" spans="1:25" ht="90" x14ac:dyDescent="0.15">
      <c r="A7" s="327" t="s">
        <v>267</v>
      </c>
      <c r="B7" s="328" t="s">
        <v>424</v>
      </c>
      <c r="C7" s="328" t="s">
        <v>351</v>
      </c>
      <c r="D7" s="329" t="s">
        <v>352</v>
      </c>
      <c r="E7" s="329" t="s">
        <v>425</v>
      </c>
      <c r="F7" s="330" t="s">
        <v>426</v>
      </c>
      <c r="G7" s="330" t="s">
        <v>471</v>
      </c>
      <c r="H7" s="330" t="s">
        <v>398</v>
      </c>
      <c r="I7" s="330" t="s">
        <v>399</v>
      </c>
      <c r="J7" s="330" t="s">
        <v>427</v>
      </c>
      <c r="K7" s="330" t="s">
        <v>120</v>
      </c>
      <c r="L7" s="340" t="s">
        <v>401</v>
      </c>
      <c r="M7" s="341" t="s">
        <v>402</v>
      </c>
      <c r="N7" s="331" t="s">
        <v>437</v>
      </c>
      <c r="O7" s="333" t="s">
        <v>403</v>
      </c>
      <c r="P7" s="334" t="s">
        <v>404</v>
      </c>
      <c r="Q7" s="334" t="s">
        <v>405</v>
      </c>
      <c r="R7" s="334" t="s">
        <v>406</v>
      </c>
      <c r="S7" s="339" t="s">
        <v>53</v>
      </c>
      <c r="T7" s="339" t="s">
        <v>0</v>
      </c>
      <c r="U7" s="335" t="s">
        <v>419</v>
      </c>
      <c r="V7" s="335" t="s">
        <v>420</v>
      </c>
      <c r="W7" s="336" t="s">
        <v>421</v>
      </c>
      <c r="X7" s="334" t="s">
        <v>422</v>
      </c>
      <c r="Y7" s="337" t="s">
        <v>438</v>
      </c>
    </row>
    <row r="8" spans="1:25" ht="23" customHeight="1" x14ac:dyDescent="0.15">
      <c r="A8" s="163" t="str">
        <f>'Tariffs 2016'!F2</f>
        <v>AGL</v>
      </c>
      <c r="B8" s="26" t="str">
        <f>'Tariffs 2016'!D2</f>
        <v>Jemena</v>
      </c>
      <c r="C8" s="26" t="str">
        <f>'Tariffs 2016'!G2</f>
        <v>Savers</v>
      </c>
      <c r="D8" s="44">
        <f>60*'Tariffs 2016'!H2/100</f>
        <v>32.729999999999997</v>
      </c>
      <c r="E8" s="44">
        <f>IF($C$5&gt;='Tariffs 2016'!J2,('Tariffs 2016'!J2*'Tariffs 2016'!O2/100),($C$5*'Tariffs 2016'!O2/100))</f>
        <v>42.395999999999994</v>
      </c>
      <c r="F8" s="44">
        <f>IF($C$5&lt;'Tariffs 2016'!J2,0,IF(($C$5-'Tariffs 2016'!J2)&lt;='Tariffs 2016'!K2,(($C$5-'Tariffs 2016'!J2)*'Tariffs 2016'!P2/100),(('Tariffs 2016'!K2-'Tariffs 2016'!J2)*'Tariffs 2016'!P2/100)))</f>
        <v>28.26</v>
      </c>
      <c r="G8" s="44">
        <f>IF($C$5&lt;'Tariffs 2016'!K2,0,IF(($C$5-'Tariffs 2016'!K2)&lt;='Tariffs 2016'!L2,(($C$5-'Tariffs 2016'!K2)*'Tariffs 2016'!Q2/100),(('Tariffs 2016'!L2-'Tariffs 2016'!K2)*'Tariffs 2016'!Q2/100)))</f>
        <v>56.628</v>
      </c>
      <c r="H8" s="44">
        <f>IF($C$5&lt;'Tariffs 2016'!L2,0,IF(($C$5-'Tariffs 2016'!L2)&lt;='Tariffs 2016'!M2,(($C$5-'Tariffs 2016'!L2)*'Tariffs 2016'!R2/100),(('Tariffs 2016'!M2-'Tariffs 2016'!L2)*'Tariffs 2016'!R2/100)))</f>
        <v>0</v>
      </c>
      <c r="I8" s="44">
        <f>IF($C$5&lt;'Tariffs 2016'!M2,0,IF(($C$5-'Tariffs 2016'!M2)&lt;='Tariffs 2016'!N2,(($C$5-'Tariffs 2016'!M2)*'Tariffs 2016'!S2/100),(('Tariffs 2016'!N2-'Tariffs 2016'!M2)*'Tariffs 2016'!S2/100)))</f>
        <v>0</v>
      </c>
      <c r="J8" s="44">
        <f>IF(($C$5&lt;'Tariffs 2016'!N2),(0),($C$5-'Tariffs 2016'!N2)*'Tariffs 2016'!T2/100)</f>
        <v>0</v>
      </c>
      <c r="K8" s="44">
        <f>SUM(D8:J8)</f>
        <v>160.01400000000001</v>
      </c>
      <c r="L8" s="44">
        <f>(K8*6)-(D8*6)</f>
        <v>763.70400000000006</v>
      </c>
      <c r="M8" s="342">
        <f>K8*6</f>
        <v>960.08400000000006</v>
      </c>
      <c r="N8" s="166">
        <f>M8*1.1</f>
        <v>1056.0924000000002</v>
      </c>
      <c r="O8" s="26">
        <f>'Tariffs 2016'!AK2</f>
        <v>0</v>
      </c>
      <c r="P8" s="26">
        <f>'Tariffs 2016'!AL2</f>
        <v>0</v>
      </c>
      <c r="Q8" s="26">
        <f>'Tariffs 2016'!AM2</f>
        <v>0</v>
      </c>
      <c r="R8" s="26">
        <f>'Tariffs 2016'!AN2</f>
        <v>10</v>
      </c>
      <c r="S8" s="342">
        <f t="shared" ref="S8:S13" si="0">M8</f>
        <v>960.08400000000006</v>
      </c>
      <c r="T8" s="342">
        <f>S8-(L8*R8/100)</f>
        <v>883.71360000000004</v>
      </c>
      <c r="U8" s="207">
        <f>S8*1.1</f>
        <v>1056.0924000000002</v>
      </c>
      <c r="V8" s="207">
        <f>T8*1.1</f>
        <v>972.08496000000014</v>
      </c>
      <c r="W8" s="167">
        <f>'Tariffs 2016'!AU2</f>
        <v>0</v>
      </c>
      <c r="X8" s="167" t="str">
        <f>'Tariffs 2016'!AV2</f>
        <v>n</v>
      </c>
      <c r="Y8" s="168" t="s">
        <v>288</v>
      </c>
    </row>
    <row r="9" spans="1:25" ht="23" customHeight="1" x14ac:dyDescent="0.15">
      <c r="A9" s="163" t="str">
        <f>'Tariffs 2016'!F3</f>
        <v>Covau</v>
      </c>
      <c r="B9" s="26" t="str">
        <f>'Tariffs 2016'!D3</f>
        <v>Jemena</v>
      </c>
      <c r="C9" s="26" t="str">
        <f>'Tariffs 2016'!G3</f>
        <v>Rate Saver</v>
      </c>
      <c r="D9" s="44">
        <f>60*'Tariffs 2016'!H3/100</f>
        <v>36.396000000000001</v>
      </c>
      <c r="E9" s="44">
        <f>IF($C$5&gt;='Tariffs 2016'!J3,('Tariffs 2016'!J3*'Tariffs 2016'!O3/100),($C$5*'Tariffs 2016'!O3/100))</f>
        <v>48.48</v>
      </c>
      <c r="F9" s="44">
        <f>IF($C$5&lt;'Tariffs 2016'!J3,0,IF(($C$5-'Tariffs 2016'!J3)&lt;='Tariffs 2016'!K3,(($C$5-'Tariffs 2016'!J3)*'Tariffs 2016'!P3/100),(('Tariffs 2016'!K3-'Tariffs 2016'!J3)*'Tariffs 2016'!P3/100)))</f>
        <v>31.56</v>
      </c>
      <c r="G9" s="44">
        <f>IF($C$5&lt;'Tariffs 2016'!K3,0,IF(($C$5-'Tariffs 2016'!K3)&lt;='Tariffs 2016'!L3,(($C$5-'Tariffs 2016'!K3)*'Tariffs 2016'!Q3/100),(('Tariffs 2016'!L3-'Tariffs 2016'!K3)*'Tariffs 2016'!Q3/100)))</f>
        <v>66.56</v>
      </c>
      <c r="H9" s="44">
        <f>IF($C$5&lt;'Tariffs 2016'!L3,0,IF(($C$5-'Tariffs 2016'!L3)&lt;='Tariffs 2016'!M3,(($C$5-'Tariffs 2016'!L3)*'Tariffs 2016'!R3/100),(('Tariffs 2016'!M3-'Tariffs 2016'!L3)*'Tariffs 2016'!R3/100)))</f>
        <v>0</v>
      </c>
      <c r="I9" s="44">
        <f>IF($C$5&lt;'Tariffs 2016'!M3,0,IF(($C$5-'Tariffs 2016'!M3)&lt;='Tariffs 2016'!N3,(($C$5-'Tariffs 2016'!M3)*'Tariffs 2016'!S3/100),(('Tariffs 2016'!N3-'Tariffs 2016'!M3)*'Tariffs 2016'!S3/100)))</f>
        <v>0</v>
      </c>
      <c r="J9" s="44">
        <f>IF(($C$5&lt;'Tariffs 2016'!N3),(0),($C$5-'Tariffs 2016'!N3)*'Tariffs 2016'!T3/100)</f>
        <v>0</v>
      </c>
      <c r="K9" s="44">
        <f t="shared" ref="K9:K26" si="1">SUM(D9:J9)</f>
        <v>182.99600000000001</v>
      </c>
      <c r="L9" s="44">
        <f t="shared" ref="L9:L26" si="2">(K9*6)-(D9*6)</f>
        <v>879.60000000000014</v>
      </c>
      <c r="M9" s="342">
        <f t="shared" ref="M9:M26" si="3">K9*6</f>
        <v>1097.9760000000001</v>
      </c>
      <c r="N9" s="166">
        <f t="shared" ref="N9:N26" si="4">M9*1.1</f>
        <v>1207.7736000000002</v>
      </c>
      <c r="O9" s="26">
        <f>'Tariffs 2016'!AK3</f>
        <v>0</v>
      </c>
      <c r="P9" s="26">
        <f>'Tariffs 2016'!AL3</f>
        <v>0</v>
      </c>
      <c r="Q9" s="26">
        <f>'Tariffs 2016'!AM3</f>
        <v>0</v>
      </c>
      <c r="R9" s="26">
        <f>'Tariffs 2016'!AN3</f>
        <v>18</v>
      </c>
      <c r="S9" s="342">
        <f t="shared" si="0"/>
        <v>1097.9760000000001</v>
      </c>
      <c r="T9" s="342">
        <f>S9-(L9*R9/100)</f>
        <v>939.64800000000014</v>
      </c>
      <c r="U9" s="207">
        <f t="shared" ref="U9:U13" si="5">S9*1.1</f>
        <v>1207.7736000000002</v>
      </c>
      <c r="V9" s="207">
        <f t="shared" ref="V9:V13" si="6">T9*1.1</f>
        <v>1033.6128000000003</v>
      </c>
      <c r="W9" s="167">
        <f>'Tariffs 2016'!AU3</f>
        <v>0</v>
      </c>
      <c r="X9" s="167" t="str">
        <f>'Tariffs 2016'!AV3</f>
        <v>n</v>
      </c>
      <c r="Y9" s="168" t="s">
        <v>288</v>
      </c>
    </row>
    <row r="10" spans="1:25" ht="23" customHeight="1" x14ac:dyDescent="0.15">
      <c r="A10" s="163" t="str">
        <f>'Tariffs 2016'!F4</f>
        <v>Dodo</v>
      </c>
      <c r="B10" s="26" t="str">
        <f>'Tariffs 2016'!D4</f>
        <v>Jemena</v>
      </c>
      <c r="C10" s="26" t="str">
        <f>'Tariffs 2016'!G4</f>
        <v>20 percent</v>
      </c>
      <c r="D10" s="44">
        <f>60*'Tariffs 2016'!H4/100</f>
        <v>32.663999999999994</v>
      </c>
      <c r="E10" s="44">
        <f>IF($C$5&gt;='Tariffs 2016'!J4,('Tariffs 2016'!J4*'Tariffs 2016'!O4/100),($C$5*'Tariffs 2016'!O4/100))</f>
        <v>48.6</v>
      </c>
      <c r="F10" s="44">
        <f>IF($C$5&lt;'Tariffs 2016'!J4,0,IF(($C$5-'Tariffs 2016'!J4)&lt;='Tariffs 2016'!K4,(($C$5-'Tariffs 2016'!J4)*'Tariffs 2016'!P4/100),(('Tariffs 2016'!K4-'Tariffs 2016'!J4)*'Tariffs 2016'!P4/100)))</f>
        <v>28.2</v>
      </c>
      <c r="G10" s="44">
        <f>IF($C$5&lt;'Tariffs 2016'!K4,0,IF(($C$5-'Tariffs 2016'!K4)&lt;='Tariffs 2016'!L4,(($C$5-'Tariffs 2016'!K4)*'Tariffs 2016'!Q4/100),(('Tariffs 2016'!L4-'Tariffs 2016'!K4)*'Tariffs 2016'!Q4/100)))</f>
        <v>61.1</v>
      </c>
      <c r="H10" s="44">
        <f>IF($C$5&lt;'Tariffs 2016'!L4,0,IF(($C$5-'Tariffs 2016'!L4)&lt;='Tariffs 2016'!M4,(($C$5-'Tariffs 2016'!L4)*'Tariffs 2016'!R4/100),(('Tariffs 2016'!M4-'Tariffs 2016'!L4)*'Tariffs 2016'!R4/100)))</f>
        <v>0</v>
      </c>
      <c r="I10" s="44">
        <f>IF($C$5&lt;'Tariffs 2016'!M4,0,IF(($C$5-'Tariffs 2016'!M4)&lt;='Tariffs 2016'!N4,(($C$5-'Tariffs 2016'!M4)*'Tariffs 2016'!S4/100),(('Tariffs 2016'!N4-'Tariffs 2016'!M4)*'Tariffs 2016'!S4/100)))</f>
        <v>0</v>
      </c>
      <c r="J10" s="44">
        <f>IF(($C$5&lt;'Tariffs 2016'!N4),(0),($C$5-'Tariffs 2016'!N4)*'Tariffs 2016'!T4/100)</f>
        <v>0</v>
      </c>
      <c r="K10" s="44">
        <f t="shared" si="1"/>
        <v>170.56399999999999</v>
      </c>
      <c r="L10" s="44">
        <f t="shared" si="2"/>
        <v>827.40000000000009</v>
      </c>
      <c r="M10" s="342">
        <f t="shared" si="3"/>
        <v>1023.384</v>
      </c>
      <c r="N10" s="166">
        <f t="shared" si="4"/>
        <v>1125.7224000000001</v>
      </c>
      <c r="O10" s="26">
        <f>'Tariffs 2016'!AK4</f>
        <v>0</v>
      </c>
      <c r="P10" s="26">
        <f>'Tariffs 2016'!AL4</f>
        <v>0</v>
      </c>
      <c r="Q10" s="26">
        <f>'Tariffs 2016'!AM4</f>
        <v>0</v>
      </c>
      <c r="R10" s="26">
        <f>'Tariffs 2016'!AN4</f>
        <v>20</v>
      </c>
      <c r="S10" s="342">
        <f t="shared" si="0"/>
        <v>1023.384</v>
      </c>
      <c r="T10" s="342">
        <f>S10-(L10*R10/100)</f>
        <v>857.904</v>
      </c>
      <c r="U10" s="207">
        <f t="shared" si="5"/>
        <v>1125.7224000000001</v>
      </c>
      <c r="V10" s="207">
        <f t="shared" si="6"/>
        <v>943.69440000000009</v>
      </c>
      <c r="W10" s="167">
        <f>'Tariffs 2016'!AU4</f>
        <v>0</v>
      </c>
      <c r="X10" s="167" t="str">
        <f>'Tariffs 2016'!AV4</f>
        <v>n</v>
      </c>
      <c r="Y10" s="168" t="s">
        <v>400</v>
      </c>
    </row>
    <row r="11" spans="1:25" ht="23" customHeight="1" x14ac:dyDescent="0.15">
      <c r="A11" s="163" t="str">
        <f>'Tariffs 2016'!F5</f>
        <v>EnergyAustralia</v>
      </c>
      <c r="B11" s="26" t="str">
        <f>'Tariffs 2016'!D5</f>
        <v>Jemena</v>
      </c>
      <c r="C11" s="26" t="str">
        <f>'Tariffs 2016'!G5</f>
        <v xml:space="preserve">Flexi Saver </v>
      </c>
      <c r="D11" s="44">
        <f>60*'Tariffs 2016'!H5/100</f>
        <v>33.69</v>
      </c>
      <c r="E11" s="44">
        <f>IF($C$5&gt;='Tariffs 2016'!J5,('Tariffs 2016'!J5*'Tariffs 2016'!O5/100),($C$5*'Tariffs 2016'!O5/100))</f>
        <v>43.08</v>
      </c>
      <c r="F11" s="44">
        <f>IF($C$5&lt;'Tariffs 2016'!J5,0,IF(($C$5-'Tariffs 2016'!J5)&lt;='Tariffs 2016'!K5,(($C$5-'Tariffs 2016'!J5)*'Tariffs 2016'!P5/100),(('Tariffs 2016'!K5-'Tariffs 2016'!J5)*'Tariffs 2016'!P5/100)))</f>
        <v>28.92</v>
      </c>
      <c r="G11" s="44">
        <f>IF($C$5&lt;'Tariffs 2016'!K5,0,IF(($C$5-'Tariffs 2016'!K5)&lt;='Tariffs 2016'!L5,(($C$5-'Tariffs 2016'!K5)*'Tariffs 2016'!Q5/100),(('Tariffs 2016'!L5-'Tariffs 2016'!K5)*'Tariffs 2016'!Q5/100)))</f>
        <v>57.33</v>
      </c>
      <c r="H11" s="44">
        <f>IF($C$5&lt;'Tariffs 2016'!L5,0,IF(($C$5-'Tariffs 2016'!L5)&lt;='Tariffs 2016'!M5,(($C$5-'Tariffs 2016'!L5)*'Tariffs 2016'!R5/100),(('Tariffs 2016'!M5-'Tariffs 2016'!L5)*'Tariffs 2016'!R5/100)))</f>
        <v>0</v>
      </c>
      <c r="I11" s="44">
        <f>IF($C$5&lt;'Tariffs 2016'!M5,0,IF(($C$5-'Tariffs 2016'!M5)&lt;='Tariffs 2016'!N5,(($C$5-'Tariffs 2016'!M5)*'Tariffs 2016'!S5/100),(('Tariffs 2016'!N5-'Tariffs 2016'!M5)*'Tariffs 2016'!S5/100)))</f>
        <v>0</v>
      </c>
      <c r="J11" s="44">
        <f>IF(($C$5&lt;'Tariffs 2016'!N5),(0),($C$5-'Tariffs 2016'!N5)*'Tariffs 2016'!T5/100)</f>
        <v>0</v>
      </c>
      <c r="K11" s="44">
        <f t="shared" si="1"/>
        <v>163.01999999999998</v>
      </c>
      <c r="L11" s="44">
        <f t="shared" si="2"/>
        <v>775.9799999999999</v>
      </c>
      <c r="M11" s="342">
        <f t="shared" si="3"/>
        <v>978.11999999999989</v>
      </c>
      <c r="N11" s="166">
        <f t="shared" si="4"/>
        <v>1075.932</v>
      </c>
      <c r="O11" s="26">
        <f>'Tariffs 2016'!AK5</f>
        <v>0</v>
      </c>
      <c r="P11" s="26">
        <f>'Tariffs 2016'!AL5</f>
        <v>0</v>
      </c>
      <c r="Q11" s="26">
        <f>'Tariffs 2016'!AM5</f>
        <v>0</v>
      </c>
      <c r="R11" s="26">
        <f>'Tariffs 2016'!AN5</f>
        <v>13</v>
      </c>
      <c r="S11" s="342">
        <f t="shared" si="0"/>
        <v>978.11999999999989</v>
      </c>
      <c r="T11" s="342">
        <f>S11-(L11*R11/100)</f>
        <v>877.24259999999992</v>
      </c>
      <c r="U11" s="207">
        <f t="shared" si="5"/>
        <v>1075.932</v>
      </c>
      <c r="V11" s="207">
        <f t="shared" si="6"/>
        <v>964.96686</v>
      </c>
      <c r="W11" s="167">
        <f>'Tariffs 2016'!AU5</f>
        <v>0</v>
      </c>
      <c r="X11" s="167" t="str">
        <f>'Tariffs 2016'!AV5</f>
        <v>n</v>
      </c>
      <c r="Y11" s="168" t="s">
        <v>288</v>
      </c>
    </row>
    <row r="12" spans="1:25" ht="23" customHeight="1" x14ac:dyDescent="0.15">
      <c r="A12" s="163" t="str">
        <f>'Tariffs 2016'!F6</f>
        <v>Origin Energy</v>
      </c>
      <c r="B12" s="26" t="str">
        <f>'Tariffs 2016'!D6</f>
        <v>Jemena</v>
      </c>
      <c r="C12" s="26" t="str">
        <f>'Tariffs 2016'!G6</f>
        <v>Saver</v>
      </c>
      <c r="D12" s="44">
        <f>60*'Tariffs 2016'!H6/100</f>
        <v>32.729999999999997</v>
      </c>
      <c r="E12" s="44">
        <f>IF($C$5&gt;='Tariffs 2016'!J6,('Tariffs 2016'!J6*'Tariffs 2016'!O6/100),($C$5*'Tariffs 2016'!O6/100))</f>
        <v>42.395999999999994</v>
      </c>
      <c r="F12" s="44">
        <f>IF($C$5&lt;'Tariffs 2016'!J6,0,IF(($C$5-'Tariffs 2016'!J6)&lt;='Tariffs 2016'!K6,(($C$5-'Tariffs 2016'!J6)*'Tariffs 2016'!P6/100),(('Tariffs 2016'!K6-'Tariffs 2016'!J6)*'Tariffs 2016'!P6/100)))</f>
        <v>28.26</v>
      </c>
      <c r="G12" s="44">
        <f>IF($C$5&lt;'Tariffs 2016'!K6,0,IF(($C$5-'Tariffs 2016'!K6)&lt;='Tariffs 2016'!L6,(($C$5-'Tariffs 2016'!K6)*'Tariffs 2016'!Q6/100),(('Tariffs 2016'!L6-'Tariffs 2016'!K6)*'Tariffs 2016'!Q6/100)))</f>
        <v>56.628</v>
      </c>
      <c r="H12" s="44">
        <f>IF($C$5&lt;'Tariffs 2016'!L6,0,IF(($C$5-'Tariffs 2016'!L6)&lt;='Tariffs 2016'!M6,(($C$5-'Tariffs 2016'!L6)*'Tariffs 2016'!R6/100),(('Tariffs 2016'!M6-'Tariffs 2016'!L6)*'Tariffs 2016'!R6/100)))</f>
        <v>0</v>
      </c>
      <c r="I12" s="44">
        <f>IF($C$5&lt;'Tariffs 2016'!M6,0,IF(($C$5-'Tariffs 2016'!M6)&lt;='Tariffs 2016'!N6,(($C$5-'Tariffs 2016'!M6)*'Tariffs 2016'!S6/100),(('Tariffs 2016'!N6-'Tariffs 2016'!M6)*'Tariffs 2016'!S6/100)))</f>
        <v>0</v>
      </c>
      <c r="J12" s="44">
        <f>IF(($C$5&lt;'Tariffs 2016'!N6),(0),($C$5-'Tariffs 2016'!N6)*'Tariffs 2016'!T6/100)</f>
        <v>0</v>
      </c>
      <c r="K12" s="44">
        <f t="shared" si="1"/>
        <v>160.01400000000001</v>
      </c>
      <c r="L12" s="44">
        <f t="shared" si="2"/>
        <v>763.70400000000006</v>
      </c>
      <c r="M12" s="342">
        <f t="shared" si="3"/>
        <v>960.08400000000006</v>
      </c>
      <c r="N12" s="166">
        <f t="shared" si="4"/>
        <v>1056.0924000000002</v>
      </c>
      <c r="O12" s="26">
        <f>'Tariffs 2016'!AK6</f>
        <v>0</v>
      </c>
      <c r="P12" s="26">
        <f>'Tariffs 2016'!AL6</f>
        <v>0</v>
      </c>
      <c r="Q12" s="26">
        <f>'Tariffs 2016'!AM6</f>
        <v>0</v>
      </c>
      <c r="R12" s="26">
        <f>'Tariffs 2016'!AN6</f>
        <v>10</v>
      </c>
      <c r="S12" s="342">
        <f t="shared" si="0"/>
        <v>960.08400000000006</v>
      </c>
      <c r="T12" s="342">
        <f>S12-(L12*R12/100)</f>
        <v>883.71360000000004</v>
      </c>
      <c r="U12" s="207">
        <f t="shared" si="5"/>
        <v>1056.0924000000002</v>
      </c>
      <c r="V12" s="207">
        <f t="shared" si="6"/>
        <v>972.08496000000014</v>
      </c>
      <c r="W12" s="167">
        <f>'Tariffs 2016'!AU6</f>
        <v>0</v>
      </c>
      <c r="X12" s="167" t="str">
        <f>'Tariffs 2016'!AV6</f>
        <v>n</v>
      </c>
      <c r="Y12" s="168" t="s">
        <v>288</v>
      </c>
    </row>
    <row r="13" spans="1:25" ht="23" customHeight="1" thickBot="1" x14ac:dyDescent="0.2">
      <c r="A13" s="163" t="str">
        <f>'Tariffs 2016'!F7</f>
        <v>Red Energy</v>
      </c>
      <c r="B13" s="26" t="str">
        <f>'Tariffs 2016'!D7</f>
        <v>Jemena</v>
      </c>
      <c r="C13" s="26" t="str">
        <f>'Tariffs 2016'!G7</f>
        <v>Easy Saver 10%</v>
      </c>
      <c r="D13" s="44">
        <f>60*'Tariffs 2016'!H7/100</f>
        <v>32.729999999999997</v>
      </c>
      <c r="E13" s="44">
        <f>IF($C$5&gt;='Tariffs 2016'!J7,('Tariffs 2016'!J7*'Tariffs 2016'!O7/100),($C$5*'Tariffs 2016'!O7/100))</f>
        <v>42.36</v>
      </c>
      <c r="F13" s="44">
        <f>IF($C$5&lt;'Tariffs 2016'!J7,0,IF(($C$5-'Tariffs 2016'!J7)&lt;='Tariffs 2016'!K7,(($C$5-'Tariffs 2016'!J7)*'Tariffs 2016'!P7/100),(('Tariffs 2016'!K7-'Tariffs 2016'!J7)*'Tariffs 2016'!P7/100)))</f>
        <v>28.2</v>
      </c>
      <c r="G13" s="44">
        <f>IF($C$5&lt;'Tariffs 2016'!K7,0,IF(($C$5-'Tariffs 2016'!K7)&lt;='Tariffs 2016'!L7,(($C$5-'Tariffs 2016'!K7)*'Tariffs 2016'!Q7/100),(('Tariffs 2016'!L7-'Tariffs 2016'!K7)*'Tariffs 2016'!Q7/100)))</f>
        <v>56.42</v>
      </c>
      <c r="H13" s="44">
        <f>IF($C$5&lt;'Tariffs 2016'!L7,0,IF(($C$5-'Tariffs 2016'!L7)&lt;='Tariffs 2016'!M7,(($C$5-'Tariffs 2016'!L7)*'Tariffs 2016'!R7/100),(('Tariffs 2016'!M7-'Tariffs 2016'!L7)*'Tariffs 2016'!R7/100)))</f>
        <v>0</v>
      </c>
      <c r="I13" s="44">
        <f>IF($C$5&lt;'Tariffs 2016'!M7,0,IF(($C$5-'Tariffs 2016'!M7)&lt;='Tariffs 2016'!N7,(($C$5-'Tariffs 2016'!M7)*'Tariffs 2016'!S7/100),(('Tariffs 2016'!N7-'Tariffs 2016'!M7)*'Tariffs 2016'!S7/100)))</f>
        <v>0</v>
      </c>
      <c r="J13" s="44">
        <f>IF(($C$5&lt;'Tariffs 2016'!N7),(0),($C$5-'Tariffs 2016'!N7)*'Tariffs 2016'!T7/100)</f>
        <v>0</v>
      </c>
      <c r="K13" s="44">
        <f t="shared" si="1"/>
        <v>159.71</v>
      </c>
      <c r="L13" s="44">
        <f t="shared" si="2"/>
        <v>761.88</v>
      </c>
      <c r="M13" s="342">
        <f t="shared" si="3"/>
        <v>958.26</v>
      </c>
      <c r="N13" s="166">
        <f t="shared" si="4"/>
        <v>1054.086</v>
      </c>
      <c r="O13" s="26">
        <f>'Tariffs 2016'!AK7</f>
        <v>0</v>
      </c>
      <c r="P13" s="26">
        <f>'Tariffs 2016'!AL7</f>
        <v>0</v>
      </c>
      <c r="Q13" s="26">
        <f>'Tariffs 2016'!AM7</f>
        <v>10</v>
      </c>
      <c r="R13" s="26">
        <f>'Tariffs 2016'!AN7</f>
        <v>0</v>
      </c>
      <c r="S13" s="342">
        <f t="shared" si="0"/>
        <v>958.26</v>
      </c>
      <c r="T13" s="342">
        <f>S13-(M13*Q13/100)</f>
        <v>862.43399999999997</v>
      </c>
      <c r="U13" s="207">
        <f t="shared" si="5"/>
        <v>1054.086</v>
      </c>
      <c r="V13" s="207">
        <f t="shared" si="6"/>
        <v>948.67740000000003</v>
      </c>
      <c r="W13" s="167">
        <f>'Tariffs 2016'!AU7</f>
        <v>0</v>
      </c>
      <c r="X13" s="167" t="str">
        <f>'Tariffs 2016'!AV7</f>
        <v>n</v>
      </c>
      <c r="Y13" s="168" t="s">
        <v>400</v>
      </c>
    </row>
    <row r="14" spans="1:25" ht="23" customHeight="1" thickTop="1" x14ac:dyDescent="0.15">
      <c r="A14" s="349" t="str">
        <f>'Tariffs 2016'!F8</f>
        <v>ActewAGL</v>
      </c>
      <c r="B14" s="350" t="str">
        <f>'Tariffs 2016'!D8</f>
        <v>ActewAGL Boorowa</v>
      </c>
      <c r="C14" s="350" t="str">
        <f>'Tariffs 2016'!G8</f>
        <v>Residential plan</v>
      </c>
      <c r="D14" s="351">
        <f>60*'Tariffs 2016'!H8/100</f>
        <v>33.552</v>
      </c>
      <c r="E14" s="351">
        <f>IF($C$5&gt;='Tariffs 2016'!J8,('Tariffs 2016'!J8*'Tariffs 2016'!O8/100),($C$5*'Tariffs 2016'!O8/100))</f>
        <v>44.675999999999995</v>
      </c>
      <c r="F14" s="351">
        <f>IF($C$5&lt;'Tariffs 2016'!J8,0,IF(($C$5-'Tariffs 2016'!J8)&lt;='Tariffs 2016'!K8,(($C$5-'Tariffs 2016'!J8)*'Tariffs 2016'!P8/100),(('Tariffs 2016'!K8-'Tariffs 2016'!J8)*'Tariffs 2016'!P8/100)))</f>
        <v>28.140000000000004</v>
      </c>
      <c r="G14" s="351">
        <f>IF($C$5&lt;'Tariffs 2016'!K8,0,IF(($C$5-'Tariffs 2016'!K8)&lt;='Tariffs 2016'!L8,(($C$5-'Tariffs 2016'!K8)*'Tariffs 2016'!Q8/100),(('Tariffs 2016'!L8-'Tariffs 2016'!K8)*'Tariffs 2016'!Q8/100)))</f>
        <v>59.436000000000007</v>
      </c>
      <c r="H14" s="351">
        <f>IF($C$5&lt;'Tariffs 2016'!L8,0,IF(($C$5-'Tariffs 2016'!L8)&lt;='Tariffs 2016'!M8,(($C$5-'Tariffs 2016'!L8)*'Tariffs 2016'!R8/100),(('Tariffs 2016'!M8-'Tariffs 2016'!L8)*'Tariffs 2016'!R8/100)))</f>
        <v>0</v>
      </c>
      <c r="I14" s="351">
        <f>IF($C$5&lt;'Tariffs 2016'!M8,0,IF(($C$5-'Tariffs 2016'!M8)&lt;='Tariffs 2016'!N8,(($C$5-'Tariffs 2016'!M8)*'Tariffs 2016'!S8/100),(('Tariffs 2016'!N8-'Tariffs 2016'!M8)*'Tariffs 2016'!S8/100)))</f>
        <v>0</v>
      </c>
      <c r="J14" s="351">
        <f>IF(($C$5&lt;'Tariffs 2016'!N8),(0),($C$5-'Tariffs 2016'!N8)*'Tariffs 2016'!T8/100)</f>
        <v>0</v>
      </c>
      <c r="K14" s="351">
        <f t="shared" si="1"/>
        <v>165.804</v>
      </c>
      <c r="L14" s="351">
        <f t="shared" si="2"/>
        <v>793.51200000000006</v>
      </c>
      <c r="M14" s="352">
        <f t="shared" si="3"/>
        <v>994.82400000000007</v>
      </c>
      <c r="N14" s="353">
        <f t="shared" si="4"/>
        <v>1094.3064000000002</v>
      </c>
      <c r="O14" s="350">
        <f>'Tariffs 2016'!AK8</f>
        <v>0</v>
      </c>
      <c r="P14" s="350">
        <f>'Tariffs 2016'!AL8</f>
        <v>0</v>
      </c>
      <c r="Q14" s="350">
        <f>'Tariffs 2016'!AM8</f>
        <v>0</v>
      </c>
      <c r="R14" s="350">
        <f>'Tariffs 2016'!AN8</f>
        <v>0</v>
      </c>
      <c r="S14" s="352">
        <f t="shared" ref="S14:S26" si="7">M14</f>
        <v>994.82400000000007</v>
      </c>
      <c r="T14" s="352">
        <f>S14</f>
        <v>994.82400000000007</v>
      </c>
      <c r="U14" s="368">
        <f t="shared" ref="U14:U26" si="8">S14*1.1</f>
        <v>1094.3064000000002</v>
      </c>
      <c r="V14" s="368">
        <f t="shared" ref="V14" si="9">T14*1.1</f>
        <v>1094.3064000000002</v>
      </c>
      <c r="W14" s="354">
        <f>'Tariffs 2016'!AU8</f>
        <v>0</v>
      </c>
      <c r="X14" s="354" t="str">
        <f>'Tariffs 2016'!AV8</f>
        <v>n</v>
      </c>
      <c r="Y14" s="355" t="s">
        <v>288</v>
      </c>
    </row>
    <row r="15" spans="1:25" ht="23" customHeight="1" thickBot="1" x14ac:dyDescent="0.2">
      <c r="A15" s="356" t="str">
        <f>'Tariffs 2016'!F9</f>
        <v>EnergyAustralia</v>
      </c>
      <c r="B15" s="357" t="str">
        <f>'Tariffs 2016'!D9</f>
        <v>ActewAGL Boorowa</v>
      </c>
      <c r="C15" s="357" t="str">
        <f>'Tariffs 2016'!G9</f>
        <v xml:space="preserve">Flexi Saver </v>
      </c>
      <c r="D15" s="358">
        <f>60*'Tariffs 2016'!H9/100</f>
        <v>33.69</v>
      </c>
      <c r="E15" s="358">
        <f>IF($C$5&gt;='Tariffs 2016'!J9,('Tariffs 2016'!J9*'Tariffs 2016'!O9/100),($C$5*'Tariffs 2016'!O9/100))</f>
        <v>43.08</v>
      </c>
      <c r="F15" s="358">
        <f>IF($C$5&lt;'Tariffs 2016'!J9,0,IF(($C$5-'Tariffs 2016'!J9)&lt;='Tariffs 2016'!K9,(($C$5-'Tariffs 2016'!J9)*'Tariffs 2016'!P9/100),(('Tariffs 2016'!K9-'Tariffs 2016'!J9)*'Tariffs 2016'!P9/100)))</f>
        <v>28.92</v>
      </c>
      <c r="G15" s="358">
        <f>IF($C$5&lt;'Tariffs 2016'!K9,0,IF(($C$5-'Tariffs 2016'!K9)&lt;='Tariffs 2016'!L9,(($C$5-'Tariffs 2016'!K9)*'Tariffs 2016'!Q9/100),(('Tariffs 2016'!L9-'Tariffs 2016'!K9)*'Tariffs 2016'!Q9/100)))</f>
        <v>57.33</v>
      </c>
      <c r="H15" s="358">
        <f>IF($C$5&lt;'Tariffs 2016'!L9,0,IF(($C$5-'Tariffs 2016'!L9)&lt;='Tariffs 2016'!M9,(($C$5-'Tariffs 2016'!L9)*'Tariffs 2016'!R9/100),(('Tariffs 2016'!M9-'Tariffs 2016'!L9)*'Tariffs 2016'!R9/100)))</f>
        <v>0</v>
      </c>
      <c r="I15" s="358">
        <f>IF($C$5&lt;'Tariffs 2016'!M9,0,IF(($C$5-'Tariffs 2016'!M9)&lt;='Tariffs 2016'!N9,(($C$5-'Tariffs 2016'!M9)*'Tariffs 2016'!S9/100),(('Tariffs 2016'!N9-'Tariffs 2016'!M9)*'Tariffs 2016'!S9/100)))</f>
        <v>0</v>
      </c>
      <c r="J15" s="358">
        <f>IF(($C$5&lt;'Tariffs 2016'!N9),(0),($C$5-'Tariffs 2016'!N9)*'Tariffs 2016'!T9/100)</f>
        <v>0</v>
      </c>
      <c r="K15" s="358">
        <f t="shared" si="1"/>
        <v>163.01999999999998</v>
      </c>
      <c r="L15" s="358">
        <f t="shared" si="2"/>
        <v>775.9799999999999</v>
      </c>
      <c r="M15" s="359">
        <f t="shared" si="3"/>
        <v>978.11999999999989</v>
      </c>
      <c r="N15" s="360">
        <f t="shared" si="4"/>
        <v>1075.932</v>
      </c>
      <c r="O15" s="357">
        <f>'Tariffs 2016'!AK9</f>
        <v>0</v>
      </c>
      <c r="P15" s="357">
        <f>'Tariffs 2016'!AL9</f>
        <v>0</v>
      </c>
      <c r="Q15" s="357">
        <f>'Tariffs 2016'!AM9</f>
        <v>0</v>
      </c>
      <c r="R15" s="357">
        <f>'Tariffs 2016'!AN9</f>
        <v>13</v>
      </c>
      <c r="S15" s="359">
        <f t="shared" si="7"/>
        <v>978.11999999999989</v>
      </c>
      <c r="T15" s="359">
        <f t="shared" ref="T15:T20" si="10">S15-(L15*R15/100)</f>
        <v>877.24259999999992</v>
      </c>
      <c r="U15" s="369">
        <f t="shared" si="8"/>
        <v>1075.932</v>
      </c>
      <c r="V15" s="369">
        <f t="shared" ref="V15" si="11">T15*1.1</f>
        <v>964.96686</v>
      </c>
      <c r="W15" s="361">
        <f>'Tariffs 2016'!AU9</f>
        <v>0</v>
      </c>
      <c r="X15" s="361" t="str">
        <f>'Tariffs 2016'!AV9</f>
        <v>n</v>
      </c>
      <c r="Y15" s="362" t="s">
        <v>288</v>
      </c>
    </row>
    <row r="16" spans="1:25" ht="23" customHeight="1" thickTop="1" x14ac:dyDescent="0.15">
      <c r="A16" s="349" t="str">
        <f>'Tariffs 2016'!F10</f>
        <v>EnergyAustralia</v>
      </c>
      <c r="B16" s="350" t="str">
        <f>'Tariffs 2016'!D10</f>
        <v>Envestra Albury</v>
      </c>
      <c r="C16" s="350" t="str">
        <f>'Tariffs 2016'!G10</f>
        <v xml:space="preserve">Flexi Saver </v>
      </c>
      <c r="D16" s="351">
        <f>60*'Tariffs 2016'!H10/100</f>
        <v>44.4</v>
      </c>
      <c r="E16" s="351">
        <f>IF($C$5&gt;='Tariffs 2016'!J10,('Tariffs 2016'!J10*'Tariffs 2016'!O10/100),($C$5*'Tariffs 2016'!O10/100))</f>
        <v>96.25</v>
      </c>
      <c r="F16" s="351">
        <f>IF($C$5&lt;'Tariffs 2016'!J10,0,IF(($C$5-'Tariffs 2016'!J10)&lt;='Tariffs 2016'!K10,(($C$5-'Tariffs 2016'!J10)*'Tariffs 2016'!P10/100),(('Tariffs 2016'!K10-'Tariffs 2016'!J10)*'Tariffs 2016'!P10/100)))</f>
        <v>0</v>
      </c>
      <c r="G16" s="351">
        <f>IF($C$5&lt;'Tariffs 2016'!K10,0,IF(($C$5-'Tariffs 2016'!K10)&lt;='Tariffs 2016'!L10,(($C$5-'Tariffs 2016'!K10)*'Tariffs 2016'!Q10/100),(('Tariffs 2016'!L10-'Tariffs 2016'!K10)*'Tariffs 2016'!Q10/100)))</f>
        <v>0</v>
      </c>
      <c r="H16" s="351">
        <f>IF($C$5&lt;'Tariffs 2016'!L10,0,IF(($C$5-'Tariffs 2016'!L10)&lt;='Tariffs 2016'!M10,(($C$5-'Tariffs 2016'!L10)*'Tariffs 2016'!R10/100),(('Tariffs 2016'!M10-'Tariffs 2016'!L10)*'Tariffs 2016'!R10/100)))</f>
        <v>0</v>
      </c>
      <c r="I16" s="351">
        <f>IF($C$5&lt;'Tariffs 2016'!M10,0,IF(($C$5-'Tariffs 2016'!M10)&lt;='Tariffs 2016'!N10,(($C$5-'Tariffs 2016'!M10)*'Tariffs 2016'!S10/100),(('Tariffs 2016'!N10-'Tariffs 2016'!M10)*'Tariffs 2016'!S10/100)))</f>
        <v>0</v>
      </c>
      <c r="J16" s="351">
        <f>IF(($C$5&lt;'Tariffs 2016'!N10),(0),($C$5-'Tariffs 2016'!N10)*'Tariffs 2016'!T10/100)</f>
        <v>0</v>
      </c>
      <c r="K16" s="351">
        <f t="shared" si="1"/>
        <v>140.65</v>
      </c>
      <c r="L16" s="351">
        <f t="shared" si="2"/>
        <v>577.50000000000011</v>
      </c>
      <c r="M16" s="352">
        <f t="shared" si="3"/>
        <v>843.90000000000009</v>
      </c>
      <c r="N16" s="353">
        <f t="shared" si="4"/>
        <v>928.29000000000019</v>
      </c>
      <c r="O16" s="350">
        <f>'Tariffs 2016'!AK10</f>
        <v>0</v>
      </c>
      <c r="P16" s="350">
        <f>'Tariffs 2016'!AL10</f>
        <v>0</v>
      </c>
      <c r="Q16" s="350">
        <f>'Tariffs 2016'!AM10</f>
        <v>0</v>
      </c>
      <c r="R16" s="350">
        <f>'Tariffs 2016'!AN10</f>
        <v>13</v>
      </c>
      <c r="S16" s="352">
        <f t="shared" si="7"/>
        <v>843.90000000000009</v>
      </c>
      <c r="T16" s="352">
        <f t="shared" si="10"/>
        <v>768.82500000000005</v>
      </c>
      <c r="U16" s="368">
        <f t="shared" si="8"/>
        <v>928.29000000000019</v>
      </c>
      <c r="V16" s="368">
        <f t="shared" ref="V16:V17" si="12">T16*1.1</f>
        <v>845.7075000000001</v>
      </c>
      <c r="W16" s="354">
        <f>'Tariffs 2016'!AU10</f>
        <v>0</v>
      </c>
      <c r="X16" s="354" t="str">
        <f>'Tariffs 2016'!AV10</f>
        <v>n</v>
      </c>
      <c r="Y16" s="355" t="s">
        <v>288</v>
      </c>
    </row>
    <row r="17" spans="1:25" ht="23" customHeight="1" thickBot="1" x14ac:dyDescent="0.2">
      <c r="A17" s="356" t="str">
        <f>'Tariffs 2016'!F11</f>
        <v>Origin Energy</v>
      </c>
      <c r="B17" s="357" t="str">
        <f>'Tariffs 2016'!D11</f>
        <v>Envestra Albury</v>
      </c>
      <c r="C17" s="357" t="str">
        <f>'Tariffs 2016'!G11</f>
        <v>Saver</v>
      </c>
      <c r="D17" s="358">
        <f>60*'Tariffs 2016'!H11/100</f>
        <v>33.6</v>
      </c>
      <c r="E17" s="358">
        <f>IF($C$5&gt;='Tariffs 2016'!J11,('Tariffs 2016'!J11*'Tariffs 2016'!O11/100),($C$5*'Tariffs 2016'!O11/100))</f>
        <v>32.01</v>
      </c>
      <c r="F17" s="358">
        <f>IF($C$5&lt;'Tariffs 2016'!J11,0,IF(($C$5-'Tariffs 2016'!J11)&lt;='Tariffs 2016'!K11,(($C$5-'Tariffs 2016'!J11)*'Tariffs 2016'!P11/100),(('Tariffs 2016'!K11-'Tariffs 2016'!J11)*'Tariffs 2016'!P11/100)))</f>
        <v>23.055999999999997</v>
      </c>
      <c r="G17" s="358">
        <f>IF($C$5&lt;'Tariffs 2016'!K11,0,IF(($C$5-'Tariffs 2016'!K11)&lt;='Tariffs 2016'!L11,(($C$5-'Tariffs 2016'!K11)*'Tariffs 2016'!Q11/100),(('Tariffs 2016'!L11-'Tariffs 2016'!K11)*'Tariffs 2016'!Q11/100)))</f>
        <v>33.048000000000002</v>
      </c>
      <c r="H17" s="358">
        <f>IF($C$5&lt;'Tariffs 2016'!L11,0,IF(($C$5-'Tariffs 2016'!L11)&lt;='Tariffs 2016'!M11,(($C$5-'Tariffs 2016'!L11)*'Tariffs 2016'!R11/100),(('Tariffs 2016'!M11-'Tariffs 2016'!L11)*'Tariffs 2016'!R11/100)))</f>
        <v>0</v>
      </c>
      <c r="I17" s="358">
        <f>IF($C$5&lt;'Tariffs 2016'!M11,0,IF(($C$5-'Tariffs 2016'!M11)&lt;='Tariffs 2016'!N11,(($C$5-'Tariffs 2016'!M11)*'Tariffs 2016'!S11/100),(('Tariffs 2016'!N11-'Tariffs 2016'!M11)*'Tariffs 2016'!S11/100)))</f>
        <v>0</v>
      </c>
      <c r="J17" s="358">
        <f>IF(($C$5&lt;'Tariffs 2016'!N11),(0),($C$5-'Tariffs 2016'!N11)*'Tariffs 2016'!T11/100)</f>
        <v>0</v>
      </c>
      <c r="K17" s="358">
        <f t="shared" si="1"/>
        <v>121.714</v>
      </c>
      <c r="L17" s="358">
        <f t="shared" si="2"/>
        <v>528.68399999999997</v>
      </c>
      <c r="M17" s="359">
        <f t="shared" si="3"/>
        <v>730.28399999999999</v>
      </c>
      <c r="N17" s="360">
        <f t="shared" si="4"/>
        <v>803.31240000000003</v>
      </c>
      <c r="O17" s="357">
        <f>'Tariffs 2016'!AK11</f>
        <v>0</v>
      </c>
      <c r="P17" s="357">
        <f>'Tariffs 2016'!AL11</f>
        <v>0</v>
      </c>
      <c r="Q17" s="357">
        <f>'Tariffs 2016'!AM11</f>
        <v>0</v>
      </c>
      <c r="R17" s="357">
        <f>'Tariffs 2016'!AN11</f>
        <v>10</v>
      </c>
      <c r="S17" s="359">
        <f t="shared" si="7"/>
        <v>730.28399999999999</v>
      </c>
      <c r="T17" s="359">
        <f t="shared" si="10"/>
        <v>677.41560000000004</v>
      </c>
      <c r="U17" s="369">
        <f t="shared" si="8"/>
        <v>803.31240000000003</v>
      </c>
      <c r="V17" s="369">
        <f t="shared" si="12"/>
        <v>745.15716000000009</v>
      </c>
      <c r="W17" s="361">
        <f>'Tariffs 2016'!AU11</f>
        <v>0</v>
      </c>
      <c r="X17" s="361" t="str">
        <f>'Tariffs 2016'!AV11</f>
        <v>n</v>
      </c>
      <c r="Y17" s="362" t="s">
        <v>288</v>
      </c>
    </row>
    <row r="18" spans="1:25" ht="23" customHeight="1" thickTop="1" x14ac:dyDescent="0.15">
      <c r="A18" s="349" t="str">
        <f>'Tariffs 2016'!F12</f>
        <v>EnergyAustralia</v>
      </c>
      <c r="B18" s="350" t="str">
        <f>'Tariffs 2016'!D12</f>
        <v>Envestra Murray Valley</v>
      </c>
      <c r="C18" s="350" t="str">
        <f>'Tariffs 2016'!G12</f>
        <v>Flexi Saver</v>
      </c>
      <c r="D18" s="351">
        <f>60*'Tariffs 2016'!H12/100</f>
        <v>43.2</v>
      </c>
      <c r="E18" s="351">
        <f>IF($C$5&gt;='Tariffs 2016'!J12,('Tariffs 2016'!J12*'Tariffs 2016'!O12/100),($C$5*'Tariffs 2016'!O12/100))</f>
        <v>147.5</v>
      </c>
      <c r="F18" s="351">
        <f>IF($C$5&lt;'Tariffs 2016'!J12,0,IF(($C$5-'Tariffs 2016'!J12)&lt;='Tariffs 2016'!K12,(($C$5-'Tariffs 2016'!J12)*'Tariffs 2016'!P12/100),(('Tariffs 2016'!K12-'Tariffs 2016'!J12)*'Tariffs 2016'!P12/100)))</f>
        <v>0</v>
      </c>
      <c r="G18" s="351">
        <f>IF($C$5&lt;'Tariffs 2016'!K12,0,IF(($C$5-'Tariffs 2016'!K12)&lt;='Tariffs 2016'!L12,(($C$5-'Tariffs 2016'!K12)*'Tariffs 2016'!Q12/100),(('Tariffs 2016'!L12-'Tariffs 2016'!K12)*'Tariffs 2016'!Q12/100)))</f>
        <v>0</v>
      </c>
      <c r="H18" s="351">
        <f>IF($C$5&lt;'Tariffs 2016'!L12,0,IF(($C$5-'Tariffs 2016'!L12)&lt;='Tariffs 2016'!M12,(($C$5-'Tariffs 2016'!L12)*'Tariffs 2016'!R12/100),(('Tariffs 2016'!M12-'Tariffs 2016'!L12)*'Tariffs 2016'!R12/100)))</f>
        <v>0</v>
      </c>
      <c r="I18" s="351">
        <f>IF($C$5&lt;'Tariffs 2016'!M12,0,IF(($C$5-'Tariffs 2016'!M12)&lt;='Tariffs 2016'!N12,(($C$5-'Tariffs 2016'!M12)*'Tariffs 2016'!S12/100),(('Tariffs 2016'!N12-'Tariffs 2016'!M12)*'Tariffs 2016'!S12/100)))</f>
        <v>0</v>
      </c>
      <c r="J18" s="351">
        <f>IF(($C$5&lt;'Tariffs 2016'!N12),(0),($C$5-'Tariffs 2016'!N12)*'Tariffs 2016'!T12/100)</f>
        <v>0</v>
      </c>
      <c r="K18" s="351">
        <f t="shared" si="1"/>
        <v>190.7</v>
      </c>
      <c r="L18" s="351">
        <f t="shared" si="2"/>
        <v>884.99999999999977</v>
      </c>
      <c r="M18" s="352">
        <f t="shared" si="3"/>
        <v>1144.1999999999998</v>
      </c>
      <c r="N18" s="353">
        <f t="shared" si="4"/>
        <v>1258.6199999999999</v>
      </c>
      <c r="O18" s="350">
        <f>'Tariffs 2016'!AK12</f>
        <v>0</v>
      </c>
      <c r="P18" s="350">
        <f>'Tariffs 2016'!AL12</f>
        <v>0</v>
      </c>
      <c r="Q18" s="350">
        <f>'Tariffs 2016'!AM12</f>
        <v>0</v>
      </c>
      <c r="R18" s="350">
        <f>'Tariffs 2016'!AN12</f>
        <v>13</v>
      </c>
      <c r="S18" s="352">
        <f t="shared" si="7"/>
        <v>1144.1999999999998</v>
      </c>
      <c r="T18" s="352">
        <f t="shared" si="10"/>
        <v>1029.1499999999999</v>
      </c>
      <c r="U18" s="368">
        <f t="shared" si="8"/>
        <v>1258.6199999999999</v>
      </c>
      <c r="V18" s="368">
        <f t="shared" ref="V18:V19" si="13">T18*1.1</f>
        <v>1132.0650000000001</v>
      </c>
      <c r="W18" s="354">
        <f>'Tariffs 2016'!AU12</f>
        <v>0</v>
      </c>
      <c r="X18" s="354" t="str">
        <f>'Tariffs 2016'!AV12</f>
        <v>n</v>
      </c>
      <c r="Y18" s="355" t="s">
        <v>288</v>
      </c>
    </row>
    <row r="19" spans="1:25" ht="23" customHeight="1" thickBot="1" x14ac:dyDescent="0.2">
      <c r="A19" s="356" t="str">
        <f>'Tariffs 2016'!F13</f>
        <v>Origin Energy</v>
      </c>
      <c r="B19" s="357" t="str">
        <f>'Tariffs 2016'!D13</f>
        <v>Envestra Murray Valley</v>
      </c>
      <c r="C19" s="357" t="str">
        <f>'Tariffs 2016'!G13</f>
        <v>Saver</v>
      </c>
      <c r="D19" s="358">
        <f>60*'Tariffs 2016'!H13/100</f>
        <v>38.4</v>
      </c>
      <c r="E19" s="358">
        <f>IF($C$5&gt;='Tariffs 2016'!J13,('Tariffs 2016'!J13*'Tariffs 2016'!O13/100),($C$5*'Tariffs 2016'!O13/100))</f>
        <v>49.005000000000003</v>
      </c>
      <c r="F19" s="358">
        <f>IF($C$5&lt;'Tariffs 2016'!J13,0,IF(($C$5-'Tariffs 2016'!J13)&lt;='Tariffs 2016'!K13,(($C$5-'Tariffs 2016'!J13)*'Tariffs 2016'!P13/100),(('Tariffs 2016'!K13-'Tariffs 2016'!J13)*'Tariffs 2016'!P13/100)))</f>
        <v>36.417999999999999</v>
      </c>
      <c r="G19" s="358">
        <f>IF($C$5&lt;'Tariffs 2016'!K13,0,IF(($C$5-'Tariffs 2016'!K13)&lt;='Tariffs 2016'!L13,(($C$5-'Tariffs 2016'!K13)*'Tariffs 2016'!Q13/100),(('Tariffs 2016'!L13-'Tariffs 2016'!K13)*'Tariffs 2016'!Q13/100)))</f>
        <v>44.675999999999995</v>
      </c>
      <c r="H19" s="358">
        <f>IF($C$5&lt;'Tariffs 2016'!L13,0,IF(($C$5-'Tariffs 2016'!L13)&lt;='Tariffs 2016'!M13,(($C$5-'Tariffs 2016'!L13)*'Tariffs 2016'!R13/100),(('Tariffs 2016'!M13-'Tariffs 2016'!L13)*'Tariffs 2016'!R13/100)))</f>
        <v>0</v>
      </c>
      <c r="I19" s="358">
        <f>IF($C$5&lt;'Tariffs 2016'!M13,0,IF(($C$5-'Tariffs 2016'!M13)&lt;='Tariffs 2016'!N13,(($C$5-'Tariffs 2016'!M13)*'Tariffs 2016'!S13/100),(('Tariffs 2016'!N13-'Tariffs 2016'!M13)*'Tariffs 2016'!S13/100)))</f>
        <v>0</v>
      </c>
      <c r="J19" s="358">
        <f>IF(($C$5&lt;'Tariffs 2016'!N13),(0),($C$5-'Tariffs 2016'!N13)*'Tariffs 2016'!T13/100)</f>
        <v>0</v>
      </c>
      <c r="K19" s="358">
        <f t="shared" si="1"/>
        <v>168.499</v>
      </c>
      <c r="L19" s="358">
        <f t="shared" si="2"/>
        <v>780.59399999999994</v>
      </c>
      <c r="M19" s="359">
        <f t="shared" si="3"/>
        <v>1010.9939999999999</v>
      </c>
      <c r="N19" s="360">
        <f t="shared" si="4"/>
        <v>1112.0934</v>
      </c>
      <c r="O19" s="357">
        <f>'Tariffs 2016'!AK13</f>
        <v>0</v>
      </c>
      <c r="P19" s="357">
        <f>'Tariffs 2016'!AL13</f>
        <v>0</v>
      </c>
      <c r="Q19" s="357">
        <f>'Tariffs 2016'!AM13</f>
        <v>0</v>
      </c>
      <c r="R19" s="357">
        <f>'Tariffs 2016'!AN13</f>
        <v>10</v>
      </c>
      <c r="S19" s="359">
        <f t="shared" si="7"/>
        <v>1010.9939999999999</v>
      </c>
      <c r="T19" s="359">
        <f t="shared" si="10"/>
        <v>932.93459999999993</v>
      </c>
      <c r="U19" s="369">
        <f t="shared" si="8"/>
        <v>1112.0934</v>
      </c>
      <c r="V19" s="369">
        <f t="shared" si="13"/>
        <v>1026.2280599999999</v>
      </c>
      <c r="W19" s="361">
        <f>'Tariffs 2016'!AU13</f>
        <v>0</v>
      </c>
      <c r="X19" s="361" t="str">
        <f>'Tariffs 2016'!AV13</f>
        <v>n</v>
      </c>
      <c r="Y19" s="362" t="s">
        <v>288</v>
      </c>
    </row>
    <row r="20" spans="1:25" ht="23" customHeight="1" thickTop="1" x14ac:dyDescent="0.15">
      <c r="A20" s="349" t="str">
        <f>'Tariffs 2016'!F14</f>
        <v>Origin Energy</v>
      </c>
      <c r="B20" s="350" t="str">
        <f>'Tariffs 2016'!D14</f>
        <v>Envestra Cooma</v>
      </c>
      <c r="C20" s="350" t="str">
        <f>'Tariffs 2016'!G14</f>
        <v>Saver</v>
      </c>
      <c r="D20" s="351">
        <f>60*'Tariffs 2016'!H14/100</f>
        <v>43.2</v>
      </c>
      <c r="E20" s="351">
        <f>$C$5*'Tariffs 2016'!O14/100</f>
        <v>125</v>
      </c>
      <c r="F20" s="351">
        <v>0</v>
      </c>
      <c r="G20" s="351">
        <v>0</v>
      </c>
      <c r="H20" s="351">
        <v>0</v>
      </c>
      <c r="I20" s="351">
        <v>0</v>
      </c>
      <c r="J20" s="351">
        <v>0</v>
      </c>
      <c r="K20" s="351">
        <f t="shared" si="1"/>
        <v>168.2</v>
      </c>
      <c r="L20" s="351">
        <f t="shared" si="2"/>
        <v>749.99999999999989</v>
      </c>
      <c r="M20" s="352">
        <f t="shared" si="3"/>
        <v>1009.1999999999999</v>
      </c>
      <c r="N20" s="353">
        <f t="shared" si="4"/>
        <v>1110.1200000000001</v>
      </c>
      <c r="O20" s="350">
        <f>'Tariffs 2016'!AK14</f>
        <v>0</v>
      </c>
      <c r="P20" s="350">
        <f>'Tariffs 2016'!AL14</f>
        <v>0</v>
      </c>
      <c r="Q20" s="350">
        <f>'Tariffs 2016'!AM14</f>
        <v>0</v>
      </c>
      <c r="R20" s="350">
        <f>'Tariffs 2016'!AN14</f>
        <v>10</v>
      </c>
      <c r="S20" s="352">
        <f t="shared" si="7"/>
        <v>1009.1999999999999</v>
      </c>
      <c r="T20" s="352">
        <f t="shared" si="10"/>
        <v>934.19999999999993</v>
      </c>
      <c r="U20" s="368">
        <f t="shared" si="8"/>
        <v>1110.1200000000001</v>
      </c>
      <c r="V20" s="368">
        <f t="shared" ref="V20:V21" si="14">T20*1.1</f>
        <v>1027.6200000000001</v>
      </c>
      <c r="W20" s="354">
        <f>'Tariffs 2016'!AU14</f>
        <v>0</v>
      </c>
      <c r="X20" s="354" t="str">
        <f>'Tariffs 2016'!AV14</f>
        <v>n</v>
      </c>
      <c r="Y20" s="355" t="s">
        <v>288</v>
      </c>
    </row>
    <row r="21" spans="1:25" ht="23" customHeight="1" thickBot="1" x14ac:dyDescent="0.2">
      <c r="A21" s="356" t="str">
        <f>'Tariffs 2016'!F15</f>
        <v>Red Energy</v>
      </c>
      <c r="B21" s="357" t="str">
        <f>'Tariffs 2016'!D15</f>
        <v>Envestra Cooma</v>
      </c>
      <c r="C21" s="357" t="str">
        <f>'Tariffs 2016'!G15</f>
        <v>Easy Saver 10%</v>
      </c>
      <c r="D21" s="358">
        <f>60*'Tariffs 2016'!H15/100</f>
        <v>43.2</v>
      </c>
      <c r="E21" s="358">
        <f>$C$5*'Tariffs 2016'!O15/100</f>
        <v>125</v>
      </c>
      <c r="F21" s="358">
        <v>0</v>
      </c>
      <c r="G21" s="358">
        <v>0</v>
      </c>
      <c r="H21" s="358">
        <v>0</v>
      </c>
      <c r="I21" s="358">
        <v>0</v>
      </c>
      <c r="J21" s="358">
        <v>0</v>
      </c>
      <c r="K21" s="358">
        <f t="shared" si="1"/>
        <v>168.2</v>
      </c>
      <c r="L21" s="358">
        <f t="shared" si="2"/>
        <v>749.99999999999989</v>
      </c>
      <c r="M21" s="359">
        <f t="shared" si="3"/>
        <v>1009.1999999999999</v>
      </c>
      <c r="N21" s="360">
        <f t="shared" si="4"/>
        <v>1110.1200000000001</v>
      </c>
      <c r="O21" s="357">
        <f>'Tariffs 2016'!AK15</f>
        <v>0</v>
      </c>
      <c r="P21" s="357">
        <f>'Tariffs 2016'!AL15</f>
        <v>0</v>
      </c>
      <c r="Q21" s="357">
        <f>'Tariffs 2016'!AM15</f>
        <v>10</v>
      </c>
      <c r="R21" s="357">
        <f>'Tariffs 2016'!AN15</f>
        <v>0</v>
      </c>
      <c r="S21" s="359">
        <f t="shared" si="7"/>
        <v>1009.1999999999999</v>
      </c>
      <c r="T21" s="359">
        <f>S21-(M21*Q21/100)</f>
        <v>908.28</v>
      </c>
      <c r="U21" s="369">
        <f t="shared" si="8"/>
        <v>1110.1200000000001</v>
      </c>
      <c r="V21" s="369">
        <f t="shared" si="14"/>
        <v>999.10800000000006</v>
      </c>
      <c r="W21" s="361">
        <f>'Tariffs 2016'!AU15</f>
        <v>0</v>
      </c>
      <c r="X21" s="361" t="str">
        <f>'Tariffs 2016'!AV15</f>
        <v>n</v>
      </c>
      <c r="Y21" s="362" t="s">
        <v>400</v>
      </c>
    </row>
    <row r="22" spans="1:25" ht="23" customHeight="1" thickTop="1" thickBot="1" x14ac:dyDescent="0.2">
      <c r="A22" s="363" t="str">
        <f>'Tariffs 2016'!F16</f>
        <v>Origin Energy</v>
      </c>
      <c r="B22" s="347" t="str">
        <f>'Tariffs 2016'!D16</f>
        <v>Envestra Temora</v>
      </c>
      <c r="C22" s="347" t="str">
        <f>'Tariffs 2016'!G16</f>
        <v>Saver</v>
      </c>
      <c r="D22" s="344">
        <f>60*'Tariffs 2016'!H16/100</f>
        <v>46.2</v>
      </c>
      <c r="E22" s="344">
        <f>$C$5*'Tariffs 2016'!O16/100</f>
        <v>126.49999999999999</v>
      </c>
      <c r="F22" s="344">
        <v>0</v>
      </c>
      <c r="G22" s="344">
        <v>0</v>
      </c>
      <c r="H22" s="344">
        <v>0</v>
      </c>
      <c r="I22" s="344">
        <v>0</v>
      </c>
      <c r="J22" s="344">
        <v>0</v>
      </c>
      <c r="K22" s="344">
        <f t="shared" si="1"/>
        <v>172.7</v>
      </c>
      <c r="L22" s="344">
        <f t="shared" si="2"/>
        <v>758.99999999999977</v>
      </c>
      <c r="M22" s="345">
        <f t="shared" si="3"/>
        <v>1036.1999999999998</v>
      </c>
      <c r="N22" s="346">
        <f t="shared" si="4"/>
        <v>1139.82</v>
      </c>
      <c r="O22" s="347">
        <f>'Tariffs 2016'!AK16</f>
        <v>0</v>
      </c>
      <c r="P22" s="347">
        <f>'Tariffs 2016'!AL16</f>
        <v>0</v>
      </c>
      <c r="Q22" s="347">
        <f>'Tariffs 2016'!AM16</f>
        <v>0</v>
      </c>
      <c r="R22" s="347">
        <f>'Tariffs 2016'!AN16</f>
        <v>10</v>
      </c>
      <c r="S22" s="345">
        <f t="shared" si="7"/>
        <v>1036.1999999999998</v>
      </c>
      <c r="T22" s="345">
        <f>S22-(L22*R22/100)</f>
        <v>960.29999999999984</v>
      </c>
      <c r="U22" s="348">
        <f t="shared" si="8"/>
        <v>1139.82</v>
      </c>
      <c r="V22" s="348">
        <f t="shared" ref="V22" si="15">T22*1.1</f>
        <v>1056.33</v>
      </c>
      <c r="W22" s="364">
        <f>'Tariffs 2016'!AU16</f>
        <v>0</v>
      </c>
      <c r="X22" s="364" t="str">
        <f>'Tariffs 2016'!AV16</f>
        <v>n</v>
      </c>
      <c r="Y22" s="365" t="s">
        <v>288</v>
      </c>
    </row>
    <row r="23" spans="1:25" ht="23" customHeight="1" thickTop="1" x14ac:dyDescent="0.15">
      <c r="A23" s="349" t="str">
        <f>'Tariffs 2016'!F17</f>
        <v>Origin Energy</v>
      </c>
      <c r="B23" s="350" t="str">
        <f>'Tariffs 2016'!D17</f>
        <v>Envestra Tumut</v>
      </c>
      <c r="C23" s="350" t="str">
        <f>'Tariffs 2016'!G17</f>
        <v>Saver</v>
      </c>
      <c r="D23" s="351">
        <f>60*'Tariffs 2016'!H17/100</f>
        <v>49.2</v>
      </c>
      <c r="E23" s="351">
        <f>$C$5*'Tariffs 2016'!O17/100</f>
        <v>130.5</v>
      </c>
      <c r="F23" s="351">
        <v>0</v>
      </c>
      <c r="G23" s="351">
        <v>0</v>
      </c>
      <c r="H23" s="351">
        <v>0</v>
      </c>
      <c r="I23" s="351">
        <v>0</v>
      </c>
      <c r="J23" s="351">
        <v>0</v>
      </c>
      <c r="K23" s="351">
        <f t="shared" si="1"/>
        <v>179.7</v>
      </c>
      <c r="L23" s="351">
        <f t="shared" si="2"/>
        <v>782.99999999999977</v>
      </c>
      <c r="M23" s="352">
        <f t="shared" si="3"/>
        <v>1078.1999999999998</v>
      </c>
      <c r="N23" s="353">
        <f t="shared" si="4"/>
        <v>1186.02</v>
      </c>
      <c r="O23" s="350">
        <f>'Tariffs 2016'!AK17</f>
        <v>0</v>
      </c>
      <c r="P23" s="350">
        <f>'Tariffs 2016'!AL17</f>
        <v>0</v>
      </c>
      <c r="Q23" s="350">
        <f>'Tariffs 2016'!AM17</f>
        <v>0</v>
      </c>
      <c r="R23" s="350">
        <f>'Tariffs 2016'!AN17</f>
        <v>10</v>
      </c>
      <c r="S23" s="352">
        <f t="shared" si="7"/>
        <v>1078.1999999999998</v>
      </c>
      <c r="T23" s="352">
        <f>S23-(L23*R23/100)</f>
        <v>999.89999999999986</v>
      </c>
      <c r="U23" s="368">
        <f t="shared" si="8"/>
        <v>1186.02</v>
      </c>
      <c r="V23" s="368">
        <f t="shared" ref="V23:V24" si="16">T23*1.1</f>
        <v>1099.8899999999999</v>
      </c>
      <c r="W23" s="354">
        <f>'Tariffs 2016'!AU17</f>
        <v>0</v>
      </c>
      <c r="X23" s="354" t="str">
        <f>'Tariffs 2016'!AV17</f>
        <v>n</v>
      </c>
      <c r="Y23" s="355" t="s">
        <v>288</v>
      </c>
    </row>
    <row r="24" spans="1:25" ht="23" customHeight="1" thickBot="1" x14ac:dyDescent="0.2">
      <c r="A24" s="356" t="str">
        <f>'Tariffs 2016'!F18</f>
        <v>Red Energy</v>
      </c>
      <c r="B24" s="357" t="str">
        <f>'Tariffs 2016'!D18</f>
        <v>Envestra Tumut</v>
      </c>
      <c r="C24" s="357" t="str">
        <f>'Tariffs 2016'!G18</f>
        <v>Easy Saver 10%</v>
      </c>
      <c r="D24" s="358">
        <f>60*'Tariffs 2016'!H18/100</f>
        <v>49.2</v>
      </c>
      <c r="E24" s="358">
        <f>$C$5*'Tariffs 2016'!O18/100</f>
        <v>130.5</v>
      </c>
      <c r="F24" s="358">
        <v>0</v>
      </c>
      <c r="G24" s="358">
        <v>0</v>
      </c>
      <c r="H24" s="358">
        <v>0</v>
      </c>
      <c r="I24" s="358">
        <v>0</v>
      </c>
      <c r="J24" s="358">
        <v>0</v>
      </c>
      <c r="K24" s="358">
        <f t="shared" si="1"/>
        <v>179.7</v>
      </c>
      <c r="L24" s="358">
        <f t="shared" si="2"/>
        <v>782.99999999999977</v>
      </c>
      <c r="M24" s="359">
        <f t="shared" si="3"/>
        <v>1078.1999999999998</v>
      </c>
      <c r="N24" s="360">
        <f t="shared" si="4"/>
        <v>1186.02</v>
      </c>
      <c r="O24" s="357">
        <f>'Tariffs 2016'!AK18</f>
        <v>0</v>
      </c>
      <c r="P24" s="357">
        <f>'Tariffs 2016'!AL18</f>
        <v>0</v>
      </c>
      <c r="Q24" s="357">
        <f>'Tariffs 2016'!AM18</f>
        <v>10</v>
      </c>
      <c r="R24" s="357">
        <f>'Tariffs 2016'!AN18</f>
        <v>0</v>
      </c>
      <c r="S24" s="359">
        <f t="shared" si="7"/>
        <v>1078.1999999999998</v>
      </c>
      <c r="T24" s="359">
        <f>S24-(M24*Q24/100)</f>
        <v>970.37999999999988</v>
      </c>
      <c r="U24" s="369">
        <f t="shared" si="8"/>
        <v>1186.02</v>
      </c>
      <c r="V24" s="369">
        <f t="shared" si="16"/>
        <v>1067.4179999999999</v>
      </c>
      <c r="W24" s="361">
        <f>'Tariffs 2016'!AU18</f>
        <v>0</v>
      </c>
      <c r="X24" s="361" t="str">
        <f>'Tariffs 2016'!AV18</f>
        <v>n</v>
      </c>
      <c r="Y24" s="362" t="s">
        <v>400</v>
      </c>
    </row>
    <row r="25" spans="1:25" ht="23" customHeight="1" thickTop="1" thickBot="1" x14ac:dyDescent="0.2">
      <c r="A25" s="363" t="str">
        <f>'Tariffs 2016'!F19</f>
        <v>Origin Energy</v>
      </c>
      <c r="B25" s="347" t="str">
        <f>'Tariffs 2016'!D19</f>
        <v>Envestra Wagga Wagga</v>
      </c>
      <c r="C25" s="347" t="str">
        <f>'Tariffs 2016'!G19</f>
        <v>Saver</v>
      </c>
      <c r="D25" s="344">
        <f>60*'Tariffs 2016'!H19/100</f>
        <v>52.2</v>
      </c>
      <c r="E25" s="344">
        <f>$C$5*'Tariffs 2016'!O19/100</f>
        <v>104</v>
      </c>
      <c r="F25" s="344">
        <v>0</v>
      </c>
      <c r="G25" s="344">
        <v>0</v>
      </c>
      <c r="H25" s="344">
        <v>0</v>
      </c>
      <c r="I25" s="344">
        <v>0</v>
      </c>
      <c r="J25" s="344">
        <v>0</v>
      </c>
      <c r="K25" s="344">
        <f t="shared" si="1"/>
        <v>156.19999999999999</v>
      </c>
      <c r="L25" s="344">
        <f t="shared" si="2"/>
        <v>623.99999999999989</v>
      </c>
      <c r="M25" s="345">
        <f t="shared" si="3"/>
        <v>937.19999999999993</v>
      </c>
      <c r="N25" s="346">
        <f t="shared" si="4"/>
        <v>1030.92</v>
      </c>
      <c r="O25" s="347">
        <f>'Tariffs 2016'!AK19</f>
        <v>0</v>
      </c>
      <c r="P25" s="347">
        <f>'Tariffs 2016'!AL19</f>
        <v>0</v>
      </c>
      <c r="Q25" s="347">
        <f>'Tariffs 2016'!AM19</f>
        <v>0</v>
      </c>
      <c r="R25" s="347">
        <f>'Tariffs 2016'!AN19</f>
        <v>10</v>
      </c>
      <c r="S25" s="345">
        <f t="shared" si="7"/>
        <v>937.19999999999993</v>
      </c>
      <c r="T25" s="345">
        <f>S25-(L25*R25/100)</f>
        <v>874.8</v>
      </c>
      <c r="U25" s="348">
        <f t="shared" si="8"/>
        <v>1030.92</v>
      </c>
      <c r="V25" s="348">
        <f t="shared" ref="V25" si="17">T25*1.1</f>
        <v>962.28</v>
      </c>
      <c r="W25" s="364">
        <f>'Tariffs 2016'!AU19</f>
        <v>0</v>
      </c>
      <c r="X25" s="364" t="str">
        <f>'Tariffs 2016'!AV19</f>
        <v>n</v>
      </c>
      <c r="Y25" s="365" t="s">
        <v>288</v>
      </c>
    </row>
    <row r="26" spans="1:25" ht="23" customHeight="1" thickTop="1" thickBot="1" x14ac:dyDescent="0.2">
      <c r="A26" s="169" t="str">
        <f>'Tariffs 2016'!F20</f>
        <v>Origin Energy</v>
      </c>
      <c r="B26" s="34" t="str">
        <f>'Tariffs 2016'!D20</f>
        <v>Central Ranges Tamworth</v>
      </c>
      <c r="C26" s="34" t="str">
        <f>'Tariffs 2016'!G20</f>
        <v>Saver</v>
      </c>
      <c r="D26" s="170">
        <f>60*'Tariffs 2016'!H20/100</f>
        <v>39.6</v>
      </c>
      <c r="E26" s="170">
        <f>$C$5*'Tariffs 2016'!O20/100</f>
        <v>190.5</v>
      </c>
      <c r="F26" s="170">
        <v>0</v>
      </c>
      <c r="G26" s="170">
        <v>0</v>
      </c>
      <c r="H26" s="170">
        <v>0</v>
      </c>
      <c r="I26" s="170">
        <v>0</v>
      </c>
      <c r="J26" s="170">
        <v>0</v>
      </c>
      <c r="K26" s="170">
        <f t="shared" si="1"/>
        <v>230.1</v>
      </c>
      <c r="L26" s="170">
        <f t="shared" si="2"/>
        <v>1143</v>
      </c>
      <c r="M26" s="171">
        <f t="shared" si="3"/>
        <v>1380.6</v>
      </c>
      <c r="N26" s="172">
        <f t="shared" si="4"/>
        <v>1518.66</v>
      </c>
      <c r="O26" s="34">
        <f>'Tariffs 2016'!AK20</f>
        <v>0</v>
      </c>
      <c r="P26" s="34">
        <f>'Tariffs 2016'!AL20</f>
        <v>0</v>
      </c>
      <c r="Q26" s="34">
        <f>'Tariffs 2016'!AM20</f>
        <v>0</v>
      </c>
      <c r="R26" s="34">
        <f>'Tariffs 2016'!AN20</f>
        <v>10</v>
      </c>
      <c r="S26" s="171">
        <f t="shared" si="7"/>
        <v>1380.6</v>
      </c>
      <c r="T26" s="171">
        <f>S26-(L26*R26/100)</f>
        <v>1266.3</v>
      </c>
      <c r="U26" s="370">
        <f t="shared" si="8"/>
        <v>1518.66</v>
      </c>
      <c r="V26" s="370">
        <f t="shared" ref="V26" si="18">T26*1.1</f>
        <v>1392.93</v>
      </c>
      <c r="W26" s="174">
        <f>'Tariffs 2016'!AU20</f>
        <v>0</v>
      </c>
      <c r="X26" s="174" t="str">
        <f>'Tariffs 2016'!AV20</f>
        <v>n</v>
      </c>
      <c r="Y26" s="175" t="s">
        <v>288</v>
      </c>
    </row>
    <row r="27" spans="1:25" s="157" customFormat="1" x14ac:dyDescent="0.15"/>
    <row r="28" spans="1:25" s="157" customFormat="1" x14ac:dyDescent="0.15"/>
    <row r="29" spans="1:25" s="157" customFormat="1" x14ac:dyDescent="0.15"/>
    <row r="30" spans="1:25" s="157" customFormat="1" x14ac:dyDescent="0.15"/>
    <row r="31" spans="1:25" s="157" customFormat="1" x14ac:dyDescent="0.15"/>
    <row r="32" spans="1:25" s="157" customFormat="1" x14ac:dyDescent="0.15"/>
    <row r="33" s="157" customFormat="1" x14ac:dyDescent="0.15"/>
    <row r="34" s="157" customFormat="1" x14ac:dyDescent="0.15"/>
    <row r="35" s="157" customFormat="1" x14ac:dyDescent="0.15"/>
    <row r="36" s="157" customFormat="1" x14ac:dyDescent="0.15"/>
    <row r="37" s="157" customFormat="1" x14ac:dyDescent="0.15"/>
    <row r="38" s="157" customFormat="1" x14ac:dyDescent="0.15"/>
    <row r="39" s="157" customFormat="1" x14ac:dyDescent="0.15"/>
    <row r="40" s="157" customFormat="1" x14ac:dyDescent="0.15"/>
    <row r="41" s="157" customFormat="1" x14ac:dyDescent="0.15"/>
    <row r="42" s="157" customFormat="1" x14ac:dyDescent="0.15"/>
    <row r="43" s="157" customFormat="1" x14ac:dyDescent="0.15"/>
    <row r="44" s="157" customFormat="1" x14ac:dyDescent="0.15"/>
    <row r="45" s="157" customFormat="1" x14ac:dyDescent="0.15"/>
    <row r="46" s="157" customFormat="1" x14ac:dyDescent="0.15"/>
    <row r="47" s="157" customFormat="1" x14ac:dyDescent="0.15"/>
    <row r="48" s="157" customFormat="1" x14ac:dyDescent="0.15"/>
    <row r="49" s="157" customFormat="1" x14ac:dyDescent="0.15"/>
    <row r="50" s="157" customFormat="1" x14ac:dyDescent="0.15"/>
    <row r="51" s="157" customFormat="1" x14ac:dyDescent="0.15"/>
    <row r="52" s="157" customFormat="1" x14ac:dyDescent="0.15"/>
    <row r="53" s="157" customFormat="1" x14ac:dyDescent="0.15"/>
    <row r="54" s="157" customFormat="1" x14ac:dyDescent="0.15"/>
    <row r="55" s="157" customFormat="1" x14ac:dyDescent="0.15"/>
    <row r="56" s="157" customFormat="1" x14ac:dyDescent="0.15"/>
    <row r="57" s="157" customFormat="1" x14ac:dyDescent="0.15"/>
    <row r="58" s="157" customFormat="1" x14ac:dyDescent="0.15"/>
    <row r="59" s="157" customFormat="1" x14ac:dyDescent="0.15"/>
    <row r="60" s="157" customFormat="1" x14ac:dyDescent="0.15"/>
    <row r="61" s="157" customFormat="1" x14ac:dyDescent="0.15"/>
    <row r="62" s="157" customFormat="1" x14ac:dyDescent="0.15"/>
    <row r="63" s="157" customFormat="1" x14ac:dyDescent="0.15"/>
    <row r="64" s="157" customFormat="1" x14ac:dyDescent="0.15"/>
    <row r="65" s="157" customFormat="1" x14ac:dyDescent="0.15"/>
    <row r="66" s="157" customFormat="1" x14ac:dyDescent="0.15"/>
    <row r="67" s="157" customFormat="1" x14ac:dyDescent="0.15"/>
    <row r="68" s="157" customFormat="1" x14ac:dyDescent="0.15"/>
    <row r="69" s="157" customFormat="1" x14ac:dyDescent="0.15"/>
    <row r="70" s="157" customFormat="1" x14ac:dyDescent="0.15"/>
    <row r="71" s="157" customFormat="1" x14ac:dyDescent="0.15"/>
    <row r="72" s="157" customFormat="1" x14ac:dyDescent="0.15"/>
    <row r="73" s="157" customFormat="1" x14ac:dyDescent="0.15"/>
    <row r="74" s="157" customFormat="1" x14ac:dyDescent="0.15"/>
    <row r="75" s="157" customFormat="1" x14ac:dyDescent="0.15"/>
    <row r="76" s="157" customFormat="1" x14ac:dyDescent="0.15"/>
    <row r="77" s="157" customFormat="1" x14ac:dyDescent="0.15"/>
    <row r="78" s="157" customFormat="1" x14ac:dyDescent="0.15"/>
    <row r="79" s="157" customFormat="1" x14ac:dyDescent="0.15"/>
    <row r="80" s="157" customFormat="1" x14ac:dyDescent="0.15"/>
    <row r="81" s="157" customFormat="1" x14ac:dyDescent="0.15"/>
    <row r="82" s="157" customFormat="1" x14ac:dyDescent="0.15"/>
    <row r="83" s="157" customFormat="1" x14ac:dyDescent="0.15"/>
    <row r="84" s="157" customFormat="1" x14ac:dyDescent="0.15"/>
    <row r="85" s="157" customFormat="1" x14ac:dyDescent="0.15"/>
    <row r="86" s="157" customFormat="1" x14ac:dyDescent="0.15"/>
    <row r="87" s="157" customFormat="1" x14ac:dyDescent="0.15"/>
    <row r="88" s="157" customFormat="1" x14ac:dyDescent="0.15"/>
    <row r="89" s="157" customFormat="1" x14ac:dyDescent="0.15"/>
    <row r="90" s="157" customFormat="1" x14ac:dyDescent="0.15"/>
    <row r="91" s="157" customFormat="1" x14ac:dyDescent="0.15"/>
    <row r="92" s="157" customFormat="1" x14ac:dyDescent="0.15"/>
    <row r="93" s="157" customFormat="1" x14ac:dyDescent="0.15"/>
    <row r="94" s="157" customFormat="1" x14ac:dyDescent="0.15"/>
    <row r="95" s="157" customFormat="1" x14ac:dyDescent="0.15"/>
    <row r="96" s="157" customFormat="1" x14ac:dyDescent="0.15"/>
    <row r="97" s="157" customFormat="1" x14ac:dyDescent="0.15"/>
    <row r="98" s="157" customFormat="1" x14ac:dyDescent="0.15"/>
    <row r="99" s="157" customFormat="1" x14ac:dyDescent="0.15"/>
    <row r="100" s="157" customFormat="1" x14ac:dyDescent="0.15"/>
    <row r="101" s="157" customFormat="1" x14ac:dyDescent="0.15"/>
    <row r="102" s="157" customFormat="1" x14ac:dyDescent="0.15"/>
    <row r="103" s="157" customFormat="1" x14ac:dyDescent="0.15"/>
    <row r="104" s="157" customFormat="1" x14ac:dyDescent="0.15"/>
    <row r="105" s="157" customFormat="1" x14ac:dyDescent="0.15"/>
    <row r="106" s="157" customFormat="1" x14ac:dyDescent="0.15"/>
    <row r="107" s="157" customFormat="1" x14ac:dyDescent="0.15"/>
    <row r="108" s="157" customFormat="1" x14ac:dyDescent="0.15"/>
    <row r="109" s="157" customFormat="1" x14ac:dyDescent="0.15"/>
    <row r="110" s="157" customFormat="1" x14ac:dyDescent="0.15"/>
    <row r="111" s="157" customFormat="1" x14ac:dyDescent="0.15"/>
    <row r="112" s="157" customFormat="1" x14ac:dyDescent="0.15"/>
    <row r="113" s="157" customFormat="1" x14ac:dyDescent="0.15"/>
    <row r="114" s="157" customFormat="1" x14ac:dyDescent="0.15"/>
    <row r="115" s="157" customFormat="1" x14ac:dyDescent="0.15"/>
    <row r="116" s="157" customFormat="1" x14ac:dyDescent="0.15"/>
    <row r="117" s="157" customFormat="1" x14ac:dyDescent="0.15"/>
    <row r="118" s="157" customFormat="1" x14ac:dyDescent="0.15"/>
    <row r="119" s="157" customFormat="1" x14ac:dyDescent="0.15"/>
    <row r="120" s="157" customFormat="1" x14ac:dyDescent="0.15"/>
    <row r="121" s="157" customFormat="1" x14ac:dyDescent="0.15"/>
    <row r="122" s="157" customFormat="1" x14ac:dyDescent="0.15"/>
    <row r="123" s="157" customFormat="1" x14ac:dyDescent="0.15"/>
    <row r="124" s="157" customFormat="1" x14ac:dyDescent="0.15"/>
    <row r="125" s="157" customFormat="1" x14ac:dyDescent="0.15"/>
    <row r="126" s="157" customFormat="1" x14ac:dyDescent="0.15"/>
    <row r="127" s="157" customFormat="1" x14ac:dyDescent="0.15"/>
    <row r="128" s="157" customFormat="1" x14ac:dyDescent="0.15"/>
    <row r="129" s="157" customFormat="1" x14ac:dyDescent="0.15"/>
    <row r="130" s="157" customFormat="1" x14ac:dyDescent="0.15"/>
    <row r="131" s="157" customFormat="1" x14ac:dyDescent="0.15"/>
    <row r="132" s="157" customFormat="1" x14ac:dyDescent="0.15"/>
    <row r="133" s="157" customFormat="1" x14ac:dyDescent="0.15"/>
    <row r="134" s="157" customFormat="1" x14ac:dyDescent="0.15"/>
    <row r="135" s="157" customFormat="1" x14ac:dyDescent="0.15"/>
    <row r="136" s="157" customFormat="1" x14ac:dyDescent="0.15"/>
    <row r="137" s="157" customFormat="1" x14ac:dyDescent="0.15"/>
    <row r="138" s="157" customFormat="1" x14ac:dyDescent="0.15"/>
    <row r="139" s="157" customFormat="1" x14ac:dyDescent="0.15"/>
    <row r="140" s="157" customFormat="1" x14ac:dyDescent="0.15"/>
    <row r="141" s="157" customFormat="1" x14ac:dyDescent="0.15"/>
    <row r="142" s="157" customFormat="1" x14ac:dyDescent="0.15"/>
    <row r="143" s="157" customFormat="1" x14ac:dyDescent="0.15"/>
    <row r="144" s="157" customFormat="1" x14ac:dyDescent="0.15"/>
    <row r="145" s="157" customFormat="1" x14ac:dyDescent="0.15"/>
    <row r="146" s="157" customFormat="1" x14ac:dyDescent="0.15"/>
    <row r="147" s="157" customFormat="1" x14ac:dyDescent="0.15"/>
    <row r="148" s="157" customFormat="1" x14ac:dyDescent="0.15"/>
    <row r="149" s="157" customFormat="1" x14ac:dyDescent="0.15"/>
    <row r="150" s="157" customFormat="1" x14ac:dyDescent="0.15"/>
    <row r="151" s="157" customFormat="1" x14ac:dyDescent="0.15"/>
    <row r="152" s="157" customFormat="1" x14ac:dyDescent="0.15"/>
    <row r="153" s="157" customFormat="1" x14ac:dyDescent="0.15"/>
    <row r="154" s="157" customFormat="1" x14ac:dyDescent="0.15"/>
    <row r="155" s="157" customFormat="1" x14ac:dyDescent="0.15"/>
    <row r="156" s="157" customFormat="1" x14ac:dyDescent="0.15"/>
    <row r="157" s="157" customFormat="1" x14ac:dyDescent="0.15"/>
    <row r="158" s="157" customFormat="1" x14ac:dyDescent="0.15"/>
    <row r="159" s="157" customFormat="1" x14ac:dyDescent="0.15"/>
    <row r="160" s="157" customFormat="1" x14ac:dyDescent="0.15"/>
    <row r="161" s="157" customFormat="1" x14ac:dyDescent="0.15"/>
    <row r="162" s="157" customFormat="1" x14ac:dyDescent="0.15"/>
    <row r="163" s="157" customFormat="1" x14ac:dyDescent="0.15"/>
    <row r="164" s="157" customFormat="1" x14ac:dyDescent="0.15"/>
    <row r="165" s="157" customFormat="1" x14ac:dyDescent="0.15"/>
    <row r="166" s="157" customFormat="1" x14ac:dyDescent="0.15"/>
    <row r="167" s="157" customFormat="1" x14ac:dyDescent="0.15"/>
    <row r="168" s="157" customFormat="1" x14ac:dyDescent="0.15"/>
    <row r="169" s="157" customFormat="1" x14ac:dyDescent="0.15"/>
    <row r="170" s="157" customFormat="1" x14ac:dyDescent="0.15"/>
    <row r="171" s="157" customFormat="1" x14ac:dyDescent="0.15"/>
    <row r="172" s="157" customFormat="1" x14ac:dyDescent="0.15"/>
  </sheetData>
  <sheetProtection algorithmName="SHA-512" hashValue="AEH+/MzXNtPhOSKHsjlgmFW1uGlQqN3w5UhQQA1bFXZc60QUWMiA4UcPZZYLx8KGix2mRXAnwtriQflRgEGMLA==" saltValue="V9QLpOq4KdaDKSC2GSHYDg==" spinCount="100000" sheet="1" objects="1" scenarios="1"/>
  <phoneticPr fontId="11" type="noConversion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9899285DAFD4ABF6B899D562AD66C" ma:contentTypeVersion="17" ma:contentTypeDescription="Create a new document." ma:contentTypeScope="" ma:versionID="2251dce4c867e78d82bc97011e6d0463">
  <xsd:schema xmlns:xsd="http://www.w3.org/2001/XMLSchema" xmlns:xs="http://www.w3.org/2001/XMLSchema" xmlns:p="http://schemas.microsoft.com/office/2006/metadata/properties" xmlns:ns2="83334834-c131-4d61-bee2-353962f65d11" xmlns:ns3="73800343-357b-4820-8319-133562b4fa54" xmlns:ns4="73d85984-15f2-4ae1-928a-e67d5ef2c9c8" targetNamespace="http://schemas.microsoft.com/office/2006/metadata/properties" ma:root="true" ma:fieldsID="f1ce11c3d15de5cda018eb57dd48e231" ns2:_="" ns3:_="" ns4:_="">
    <xsd:import namespace="83334834-c131-4d61-bee2-353962f65d11"/>
    <xsd:import namespace="73800343-357b-4820-8319-133562b4fa54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34834-c131-4d61-bee2-353962f6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800343-357b-4820-8319-133562b4fa5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e3ab515-3da6-47f0-b5b5-3f25682334a0}" ma:internalName="TaxCatchAll" ma:showField="CatchAllData" ma:web="73800343-357b-4820-8319-133562b4f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C63599D-9BDB-43D6-8624-63CE7B38C65C}"/>
</file>

<file path=customXml/itemProps2.xml><?xml version="1.0" encoding="utf-8"?>
<ds:datastoreItem xmlns:ds="http://schemas.openxmlformats.org/officeDocument/2006/customXml" ds:itemID="{B0F9ED41-428F-4745-9461-34305AF9639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4</vt:i4>
      </vt:variant>
    </vt:vector>
  </HeadingPairs>
  <TitlesOfParts>
    <vt:vector size="42" baseType="lpstr">
      <vt:lpstr>Summary</vt:lpstr>
      <vt:lpstr>Bills Jul'23</vt:lpstr>
      <vt:lpstr>Bills Jul'22</vt:lpstr>
      <vt:lpstr>Bills Jul'21</vt:lpstr>
      <vt:lpstr>Bills Jul'20</vt:lpstr>
      <vt:lpstr>Bills Jul'19</vt:lpstr>
      <vt:lpstr>Bills Jul'18</vt:lpstr>
      <vt:lpstr>Bills Jul'17</vt:lpstr>
      <vt:lpstr>Bills Jul'16</vt:lpstr>
      <vt:lpstr>Bills Jul'15</vt:lpstr>
      <vt:lpstr>Bills Jul'14</vt:lpstr>
      <vt:lpstr>Bills Jul'13</vt:lpstr>
      <vt:lpstr>Bills Jul'12</vt:lpstr>
      <vt:lpstr>Bills Jul'11</vt:lpstr>
      <vt:lpstr>Tariffs 2023</vt:lpstr>
      <vt:lpstr>Tariffs 2022</vt:lpstr>
      <vt:lpstr>Tariffs 2021</vt:lpstr>
      <vt:lpstr>Tariffs 2020</vt:lpstr>
      <vt:lpstr>Tariffs 2019</vt:lpstr>
      <vt:lpstr>Tariffs 2018</vt:lpstr>
      <vt:lpstr>Tariffs 2017</vt:lpstr>
      <vt:lpstr>Tariffs 2016</vt:lpstr>
      <vt:lpstr>Jul'15 AGL</vt:lpstr>
      <vt:lpstr>Jul'15 Actew</vt:lpstr>
      <vt:lpstr>Jul'15 Origin</vt:lpstr>
      <vt:lpstr>Jul'14 AGL</vt:lpstr>
      <vt:lpstr>Jul'14 Actew</vt:lpstr>
      <vt:lpstr>Jul'14 Origin</vt:lpstr>
      <vt:lpstr>Jul'13 AGL</vt:lpstr>
      <vt:lpstr>Jul'13 Actew</vt:lpstr>
      <vt:lpstr>Jul'13 Origin</vt:lpstr>
      <vt:lpstr>Jul'12 AGL</vt:lpstr>
      <vt:lpstr>Jul'12 Actew</vt:lpstr>
      <vt:lpstr>Jul'12 Origin</vt:lpstr>
      <vt:lpstr>Jul'11 AGL</vt:lpstr>
      <vt:lpstr>Jul'11 Country</vt:lpstr>
      <vt:lpstr>Jul'11 Actew</vt:lpstr>
      <vt:lpstr>Jul'11 Origin</vt:lpstr>
      <vt:lpstr>'Bills Jul''20'!_GoBack</vt:lpstr>
      <vt:lpstr>'Bills Jul''21'!_GoBack</vt:lpstr>
      <vt:lpstr>'Bills Jul''22'!_GoBack</vt:lpstr>
      <vt:lpstr>'Bills Jul''23'!_GoBack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Johnston</dc:creator>
  <cp:lastModifiedBy>May Mauseth</cp:lastModifiedBy>
  <dcterms:created xsi:type="dcterms:W3CDTF">2011-07-19T04:42:39Z</dcterms:created>
  <dcterms:modified xsi:type="dcterms:W3CDTF">2023-09-04T02:25:39Z</dcterms:modified>
</cp:coreProperties>
</file>